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C:\Users\marty\Documents\BitSprings\Clients\SNIA\SSSI\SSD SIG\TCO\"/>
    </mc:Choice>
  </mc:AlternateContent>
  <xr:revisionPtr revIDLastSave="0" documentId="8_{F52217F0-4FF1-45CD-A7C6-76B3B6C9F5ED}" xr6:coauthVersionLast="46" xr6:coauthVersionMax="46" xr10:uidLastSave="{00000000-0000-0000-0000-000000000000}"/>
  <bookViews>
    <workbookView xWindow="-120" yWindow="-120" windowWidth="29040" windowHeight="15840" xr2:uid="{F88FA88C-BC92-43A8-BC79-8DC3DC7F11F9}"/>
  </bookViews>
  <sheets>
    <sheet name="TCO" sheetId="2" r:id="rId1"/>
    <sheet name="RAID 5 Overhead" sheetId="3" r:id="rId2"/>
    <sheet name="RAID 6 Overhead" sheetId="4" r:id="rId3"/>
    <sheet name="Erasure Code Calculation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3" i="2" l="1"/>
  <c r="I29" i="2"/>
  <c r="I31" i="2" s="1"/>
  <c r="I20" i="2"/>
  <c r="I42" i="2" s="1"/>
  <c r="I43" i="2" s="1"/>
  <c r="I8" i="2"/>
  <c r="H33" i="2"/>
  <c r="H29" i="2"/>
  <c r="H31" i="2" s="1"/>
  <c r="H20" i="2"/>
  <c r="H21" i="2" s="1"/>
  <c r="H8" i="2"/>
  <c r="G33" i="2"/>
  <c r="G29" i="2"/>
  <c r="G31" i="2" s="1"/>
  <c r="G20" i="2"/>
  <c r="G42" i="2" s="1"/>
  <c r="G43" i="2" s="1"/>
  <c r="G8" i="2"/>
  <c r="F33" i="2"/>
  <c r="F29" i="2"/>
  <c r="F31" i="2" s="1"/>
  <c r="F20" i="2"/>
  <c r="F21" i="2" s="1"/>
  <c r="E33" i="2"/>
  <c r="E29" i="2"/>
  <c r="E31" i="2" s="1"/>
  <c r="E20" i="2"/>
  <c r="E42" i="2" s="1"/>
  <c r="E43" i="2" s="1"/>
  <c r="E8" i="2"/>
  <c r="D33" i="2"/>
  <c r="D29" i="2"/>
  <c r="D31" i="2" s="1"/>
  <c r="D20" i="2"/>
  <c r="D42" i="2" s="1"/>
  <c r="D43" i="2" s="1"/>
  <c r="D8" i="2"/>
  <c r="C33" i="2"/>
  <c r="C29" i="2"/>
  <c r="C31" i="2" s="1"/>
  <c r="C20" i="2"/>
  <c r="C42" i="2" s="1"/>
  <c r="C43" i="2" s="1"/>
  <c r="C8" i="2"/>
  <c r="B33" i="2"/>
  <c r="B29" i="2"/>
  <c r="B31" i="2" s="1"/>
  <c r="B20" i="2"/>
  <c r="H42" i="2" l="1"/>
  <c r="H43" i="2" s="1"/>
  <c r="I21" i="2"/>
  <c r="G21" i="2"/>
  <c r="E21" i="2"/>
  <c r="D21" i="2"/>
  <c r="C21" i="2"/>
  <c r="B42" i="2" l="1"/>
  <c r="B43" i="2" s="1"/>
  <c r="F8" i="2"/>
  <c r="M22" i="2"/>
  <c r="L22" i="2"/>
  <c r="M21" i="2"/>
  <c r="L21" i="2"/>
  <c r="M20" i="2"/>
  <c r="L20" i="2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AJ12" i="5"/>
  <c r="AK12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AJ13" i="5"/>
  <c r="AK13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AJ14" i="5"/>
  <c r="AK14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AJ15" i="5"/>
  <c r="AK15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AJ16" i="5"/>
  <c r="AK16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AJ17" i="5"/>
  <c r="AK17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AJ18" i="5"/>
  <c r="AK18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AJ19" i="5"/>
  <c r="AK19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AJ20" i="5"/>
  <c r="AK20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AJ21" i="5"/>
  <c r="AK21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AJ22" i="5"/>
  <c r="AK22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AJ23" i="5"/>
  <c r="AK23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AJ24" i="5"/>
  <c r="AK24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AJ25" i="5"/>
  <c r="AK25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AJ26" i="5"/>
  <c r="AK26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AI27" i="5"/>
  <c r="AJ27" i="5"/>
  <c r="AK27" i="5"/>
  <c r="D11" i="4"/>
  <c r="K11" i="4"/>
  <c r="D12" i="4"/>
  <c r="K12" i="4"/>
  <c r="D13" i="4"/>
  <c r="K13" i="4"/>
  <c r="D14" i="4"/>
  <c r="K14" i="4"/>
  <c r="D15" i="4"/>
  <c r="K15" i="4"/>
  <c r="D16" i="4"/>
  <c r="K16" i="4"/>
  <c r="D17" i="4"/>
  <c r="K17" i="4"/>
  <c r="D18" i="4"/>
  <c r="K18" i="4"/>
  <c r="D19" i="4"/>
  <c r="K19" i="4"/>
  <c r="D20" i="4"/>
  <c r="K20" i="4"/>
  <c r="D21" i="4"/>
  <c r="K21" i="4"/>
  <c r="D22" i="4"/>
  <c r="K22" i="4"/>
  <c r="D23" i="4"/>
  <c r="K23" i="4"/>
  <c r="D24" i="4"/>
  <c r="K24" i="4"/>
  <c r="D25" i="4"/>
  <c r="K25" i="4"/>
  <c r="D26" i="4"/>
  <c r="K26" i="4"/>
  <c r="D27" i="4"/>
  <c r="K27" i="4"/>
  <c r="D28" i="4"/>
  <c r="K28" i="4"/>
  <c r="D29" i="4"/>
  <c r="K29" i="4"/>
  <c r="D30" i="4"/>
  <c r="K30" i="4"/>
  <c r="D31" i="4"/>
  <c r="K31" i="4"/>
  <c r="D32" i="4"/>
  <c r="K32" i="4"/>
  <c r="D33" i="4"/>
  <c r="K33" i="4"/>
  <c r="D34" i="4"/>
  <c r="K34" i="4"/>
  <c r="D35" i="4"/>
  <c r="K35" i="4"/>
  <c r="D36" i="4"/>
  <c r="K36" i="4"/>
  <c r="D37" i="4"/>
  <c r="K37" i="4"/>
  <c r="D38" i="4"/>
  <c r="K38" i="4"/>
  <c r="D39" i="4"/>
  <c r="K39" i="4"/>
  <c r="D10" i="3"/>
  <c r="K10" i="3"/>
  <c r="D11" i="3"/>
  <c r="K11" i="3"/>
  <c r="D12" i="3"/>
  <c r="K12" i="3"/>
  <c r="D13" i="3"/>
  <c r="K13" i="3"/>
  <c r="D14" i="3"/>
  <c r="K14" i="3"/>
  <c r="D15" i="3"/>
  <c r="K15" i="3"/>
  <c r="D16" i="3"/>
  <c r="K16" i="3"/>
  <c r="D17" i="3"/>
  <c r="K17" i="3"/>
  <c r="D18" i="3"/>
  <c r="K18" i="3"/>
  <c r="D19" i="3"/>
  <c r="K19" i="3"/>
  <c r="D20" i="3"/>
  <c r="K20" i="3"/>
  <c r="D21" i="3"/>
  <c r="K21" i="3"/>
  <c r="D22" i="3"/>
  <c r="K22" i="3"/>
  <c r="D23" i="3"/>
  <c r="K23" i="3"/>
  <c r="D24" i="3"/>
  <c r="K24" i="3"/>
  <c r="D25" i="3"/>
  <c r="K25" i="3"/>
  <c r="D26" i="3"/>
  <c r="K26" i="3"/>
  <c r="D27" i="3"/>
  <c r="K27" i="3"/>
  <c r="D28" i="3"/>
  <c r="K28" i="3"/>
  <c r="D29" i="3"/>
  <c r="K29" i="3"/>
  <c r="D30" i="3"/>
  <c r="K30" i="3"/>
  <c r="D31" i="3"/>
  <c r="K31" i="3"/>
  <c r="D32" i="3"/>
  <c r="K32" i="3"/>
  <c r="D33" i="3"/>
  <c r="K33" i="3"/>
  <c r="D34" i="3"/>
  <c r="K34" i="3"/>
  <c r="D35" i="3"/>
  <c r="K35" i="3"/>
  <c r="D36" i="3"/>
  <c r="K36" i="3"/>
  <c r="D37" i="3"/>
  <c r="K37" i="3"/>
  <c r="D38" i="3"/>
  <c r="K38" i="3"/>
  <c r="D39" i="3"/>
  <c r="K39" i="3"/>
  <c r="G22" i="2" l="1"/>
  <c r="G23" i="2" s="1"/>
  <c r="G24" i="2" s="1"/>
  <c r="G25" i="2" s="1"/>
  <c r="I22" i="2"/>
  <c r="I23" i="2" s="1"/>
  <c r="I24" i="2" s="1"/>
  <c r="I25" i="2" s="1"/>
  <c r="F22" i="2"/>
  <c r="H22" i="2"/>
  <c r="H23" i="2" s="1"/>
  <c r="H24" i="2" s="1"/>
  <c r="H25" i="2" s="1"/>
  <c r="G32" i="2"/>
  <c r="G34" i="2" s="1"/>
  <c r="G35" i="2" s="1"/>
  <c r="G36" i="2" s="1"/>
  <c r="G37" i="2" s="1"/>
  <c r="I32" i="2"/>
  <c r="I34" i="2" s="1"/>
  <c r="I35" i="2" s="1"/>
  <c r="I36" i="2" s="1"/>
  <c r="I37" i="2" s="1"/>
  <c r="I30" i="2"/>
  <c r="F32" i="2"/>
  <c r="F30" i="2"/>
  <c r="H32" i="2"/>
  <c r="H34" i="2" s="1"/>
  <c r="H35" i="2" s="1"/>
  <c r="H36" i="2" s="1"/>
  <c r="H37" i="2" s="1"/>
  <c r="H30" i="2"/>
  <c r="G30" i="2"/>
  <c r="C22" i="2"/>
  <c r="C23" i="2" s="1"/>
  <c r="C24" i="2" s="1"/>
  <c r="C25" i="2" s="1"/>
  <c r="E22" i="2"/>
  <c r="E23" i="2" s="1"/>
  <c r="E24" i="2" s="1"/>
  <c r="E25" i="2" s="1"/>
  <c r="D22" i="2"/>
  <c r="D23" i="2" s="1"/>
  <c r="D24" i="2" s="1"/>
  <c r="D25" i="2" s="1"/>
  <c r="B22" i="2"/>
  <c r="C30" i="2"/>
  <c r="E30" i="2"/>
  <c r="B32" i="2"/>
  <c r="D32" i="2"/>
  <c r="D34" i="2" s="1"/>
  <c r="D35" i="2" s="1"/>
  <c r="D36" i="2" s="1"/>
  <c r="D37" i="2" s="1"/>
  <c r="D30" i="2"/>
  <c r="E32" i="2"/>
  <c r="E34" i="2" s="1"/>
  <c r="E35" i="2" s="1"/>
  <c r="E36" i="2" s="1"/>
  <c r="E37" i="2" s="1"/>
  <c r="B30" i="2"/>
  <c r="C32" i="2"/>
  <c r="C34" i="2" s="1"/>
  <c r="C35" i="2" s="1"/>
  <c r="C36" i="2" s="1"/>
  <c r="C37" i="2" s="1"/>
  <c r="B21" i="2"/>
  <c r="F34" i="2"/>
  <c r="F35" i="2" s="1"/>
  <c r="F36" i="2" s="1"/>
  <c r="F37" i="2" s="1"/>
  <c r="F42" i="2"/>
  <c r="F43" i="2" s="1"/>
  <c r="F23" i="2"/>
  <c r="H40" i="2" l="1"/>
  <c r="H26" i="2"/>
  <c r="H41" i="2" s="1"/>
  <c r="I40" i="2"/>
  <c r="I26" i="2"/>
  <c r="I41" i="2" s="1"/>
  <c r="G26" i="2"/>
  <c r="G41" i="2" s="1"/>
  <c r="G40" i="2"/>
  <c r="D26" i="2"/>
  <c r="D41" i="2" s="1"/>
  <c r="D40" i="2"/>
  <c r="E26" i="2"/>
  <c r="E41" i="2" s="1"/>
  <c r="E40" i="2"/>
  <c r="C26" i="2"/>
  <c r="C41" i="2" s="1"/>
  <c r="C40" i="2"/>
  <c r="F24" i="2"/>
  <c r="F25" i="2" s="1"/>
  <c r="B8" i="2"/>
  <c r="F26" i="2" l="1"/>
  <c r="F41" i="2" s="1"/>
  <c r="F40" i="2"/>
  <c r="B34" i="2"/>
  <c r="B35" i="2" s="1"/>
  <c r="B36" i="2" s="1"/>
  <c r="B37" i="2" s="1"/>
  <c r="B23" i="2" l="1"/>
  <c r="B24" i="2" l="1"/>
  <c r="B25" i="2" s="1"/>
  <c r="B26" i="2" l="1"/>
  <c r="B41" i="2" s="1"/>
  <c r="B40" i="2"/>
</calcChain>
</file>

<file path=xl/sharedStrings.xml><?xml version="1.0" encoding="utf-8"?>
<sst xmlns="http://schemas.openxmlformats.org/spreadsheetml/2006/main" count="112" uniqueCount="92">
  <si>
    <t>JBOD RU</t>
  </si>
  <si>
    <t>Switch Power (W)</t>
  </si>
  <si>
    <t>Switch RU</t>
  </si>
  <si>
    <t>Capacity (GB)</t>
  </si>
  <si>
    <t>Fixed</t>
  </si>
  <si>
    <t>Electricity Cost per kWhr</t>
  </si>
  <si>
    <t>Data Center PUE</t>
  </si>
  <si>
    <t>drive replacement cost</t>
  </si>
  <si>
    <t>Drive Name</t>
  </si>
  <si>
    <t>Power Active (W)</t>
  </si>
  <si>
    <t>Power Idle (W)</t>
  </si>
  <si>
    <t>AFR %</t>
  </si>
  <si>
    <t>ASP ($)</t>
  </si>
  <si>
    <t>ASP ($/GB)</t>
  </si>
  <si>
    <t>Drive Attributes</t>
  </si>
  <si>
    <t>Rack and System Attributes</t>
  </si>
  <si>
    <t>Deployment Term (years)</t>
  </si>
  <si>
    <t>CapEx</t>
  </si>
  <si>
    <t>OpEx</t>
  </si>
  <si>
    <t>CapEx Storage (Per Rack)</t>
  </si>
  <si>
    <t>CapEx Rack</t>
  </si>
  <si>
    <t>Workload</t>
  </si>
  <si>
    <t>Error encoding / replication</t>
  </si>
  <si>
    <t>Performance multiplier</t>
  </si>
  <si>
    <t>Capacity utilization</t>
  </si>
  <si>
    <t>CapEx Total (Per Rack)</t>
  </si>
  <si>
    <t>OpEx Total per Rack</t>
  </si>
  <si>
    <t>Power Max (Rack Limit, W)</t>
  </si>
  <si>
    <t>Power Storage (Active/Idle/Duty Cycle, W)</t>
  </si>
  <si>
    <t>OpEx Storage ($ deployment term)</t>
  </si>
  <si>
    <t>OpEx Rack ($ deplyment term)</t>
  </si>
  <si>
    <t>OpEx Drive Failures / Replacement</t>
  </si>
  <si>
    <t>OpEx / TB raw at rack level</t>
  </si>
  <si>
    <t>OpEx / TBe (effective) at rack level</t>
  </si>
  <si>
    <t>CapEx Total per TB raw</t>
  </si>
  <si>
    <t>CapEx per TBe per month of deployment</t>
  </si>
  <si>
    <t>OpEx / TBe (effective) per month</t>
  </si>
  <si>
    <t>TCO per TBe per month of deployment</t>
  </si>
  <si>
    <t>Total Cost of Ownership</t>
  </si>
  <si>
    <t>Data Reduction Ratio (Compression)</t>
  </si>
  <si>
    <t>Duty Cycle (active vs idle)</t>
  </si>
  <si>
    <t>TCO (OpEx + CapEx) per TBe</t>
  </si>
  <si>
    <t>CapEx Total per TBe (effective)</t>
  </si>
  <si>
    <t>Capacity per rack (PB)</t>
  </si>
  <si>
    <t>Server cost</t>
  </si>
  <si>
    <t>JBOD cost</t>
  </si>
  <si>
    <t>Switch cost</t>
  </si>
  <si>
    <t>Server RU</t>
  </si>
  <si>
    <t>Rack cost</t>
  </si>
  <si>
    <t>Data center cost / rack space</t>
  </si>
  <si>
    <t>*RAID 5 requires 3 drives to operate</t>
  </si>
  <si>
    <t>*</t>
  </si>
  <si>
    <t>% Overhead</t>
  </si>
  <si>
    <t># Total Drive's</t>
  </si>
  <si>
    <t>RAID5 Ratio</t>
  </si>
  <si>
    <t>Efficiency Ratio = # Total Drive's / (# Total Drive's - Parity)</t>
  </si>
  <si>
    <t>Parity Drives:</t>
  </si>
  <si>
    <t>RAID5 Calculations</t>
  </si>
  <si>
    <t>*RAID 6 requires 4 drives to operate</t>
  </si>
  <si>
    <t>RAID6 Ratio</t>
  </si>
  <si>
    <t>RAID 6 Calculation</t>
  </si>
  <si>
    <t>Common Reed-Solomon 4S:2C</t>
  </si>
  <si>
    <t>* Erasure coding shrinks down storage needed for replication</t>
  </si>
  <si>
    <t>S</t>
  </si>
  <si>
    <t>C</t>
  </si>
  <si>
    <t>Efficiency Ratio (S+C)/S</t>
  </si>
  <si>
    <t>Storage Disks</t>
  </si>
  <si>
    <t>Coding Disks</t>
  </si>
  <si>
    <t>Erasure Code Calculation</t>
  </si>
  <si>
    <t>Totals</t>
  </si>
  <si>
    <t>Drives per server</t>
  </si>
  <si>
    <t>Drives per JBOD</t>
  </si>
  <si>
    <t>Servers per rack</t>
  </si>
  <si>
    <t>JBODs per rack</t>
  </si>
  <si>
    <t>Utility server per rack (no storage)</t>
  </si>
  <si>
    <t>Server Power (W)</t>
  </si>
  <si>
    <t>JBOD Power (W)</t>
  </si>
  <si>
    <t>Cost, CapEx per Rack</t>
  </si>
  <si>
    <t>Size, RU per Rack</t>
  </si>
  <si>
    <t>Power, W per Rack</t>
  </si>
  <si>
    <t>HDD Rack</t>
  </si>
  <si>
    <t>SSD Rack</t>
  </si>
  <si>
    <t>Capacity Per Rack (TB)</t>
  </si>
  <si>
    <t>Effective Capacity per rack (PBe)</t>
  </si>
  <si>
    <t>HDD 12</t>
  </si>
  <si>
    <t>HDD 16</t>
  </si>
  <si>
    <t>HDD 18</t>
  </si>
  <si>
    <t>NVMe 3.84</t>
  </si>
  <si>
    <t>NVMe 7.68</t>
  </si>
  <si>
    <t>NVMe 15.36</t>
  </si>
  <si>
    <t>NVMe 30.72</t>
  </si>
  <si>
    <t>HDD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</si>
</sst>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&quot;$&quot;#,##0.000"/>
    <numFmt numFmtId="167" formatCode="0.0"/>
    <numFmt numFmtId="168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167" fontId="0" fillId="0" borderId="0" xfId="0" applyNumberFormat="1"/>
    <xf numFmtId="0" fontId="1" fillId="3" borderId="0" xfId="0" applyFont="1" applyFill="1"/>
    <xf numFmtId="0" fontId="0" fillId="3" borderId="0" xfId="0" applyFill="1"/>
    <xf numFmtId="165" fontId="0" fillId="3" borderId="0" xfId="0" applyNumberFormat="1" applyFill="1"/>
    <xf numFmtId="164" fontId="0" fillId="3" borderId="0" xfId="0" applyNumberFormat="1" applyFill="1"/>
    <xf numFmtId="0" fontId="1" fillId="0" borderId="0" xfId="0" applyFont="1" applyFill="1"/>
    <xf numFmtId="0" fontId="0" fillId="0" borderId="0" xfId="0" applyFill="1"/>
    <xf numFmtId="10" fontId="0" fillId="0" borderId="0" xfId="0" applyNumberFormat="1" applyFill="1"/>
    <xf numFmtId="166" fontId="0" fillId="0" borderId="0" xfId="0" applyNumberFormat="1" applyFill="1"/>
    <xf numFmtId="164" fontId="0" fillId="0" borderId="0" xfId="0" applyNumberFormat="1" applyFill="1"/>
    <xf numFmtId="0" fontId="2" fillId="0" borderId="0" xfId="0" applyFont="1" applyFill="1"/>
    <xf numFmtId="9" fontId="2" fillId="0" borderId="0" xfId="0" applyNumberFormat="1" applyFont="1" applyFill="1"/>
    <xf numFmtId="0" fontId="3" fillId="4" borderId="0" xfId="0" applyFont="1" applyFill="1"/>
    <xf numFmtId="0" fontId="0" fillId="4" borderId="0" xfId="0" applyFill="1"/>
    <xf numFmtId="165" fontId="0" fillId="4" borderId="0" xfId="0" applyNumberFormat="1" applyFill="1"/>
    <xf numFmtId="164" fontId="0" fillId="4" borderId="0" xfId="0" applyNumberFormat="1" applyFill="1"/>
    <xf numFmtId="164" fontId="4" fillId="2" borderId="0" xfId="0" applyNumberFormat="1" applyFont="1" applyFill="1"/>
    <xf numFmtId="0" fontId="0" fillId="2" borderId="0" xfId="0" applyFont="1" applyFill="1"/>
    <xf numFmtId="44" fontId="0" fillId="0" borderId="0" xfId="1" applyFont="1"/>
    <xf numFmtId="168" fontId="0" fillId="0" borderId="0" xfId="1" applyNumberFormat="1" applyFont="1"/>
    <xf numFmtId="0" fontId="0" fillId="5" borderId="0" xfId="0" applyFill="1"/>
    <xf numFmtId="0" fontId="0" fillId="6" borderId="0" xfId="0" applyFill="1"/>
    <xf numFmtId="0" fontId="0" fillId="0" borderId="0" xfId="0" applyAlignment="1">
      <alignment wrapText="1"/>
    </xf>
    <xf numFmtId="0" fontId="0" fillId="10" borderId="1" xfId="0" applyFill="1" applyBorder="1"/>
    <xf numFmtId="10" fontId="0" fillId="0" borderId="1" xfId="0" applyNumberFormat="1" applyBorder="1" applyAlignment="1">
      <alignment horizontal="center"/>
    </xf>
    <xf numFmtId="0" fontId="0" fillId="11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9" borderId="1" xfId="0" applyFill="1" applyBorder="1" applyAlignment="1">
      <alignment horizontal="center" vertical="center"/>
    </xf>
    <xf numFmtId="0" fontId="0" fillId="9" borderId="3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168" fontId="0" fillId="0" borderId="0" xfId="0" applyNumberFormat="1"/>
    <xf numFmtId="0" fontId="1" fillId="0" borderId="0" xfId="0" applyFont="1" applyAlignment="1"/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center" wrapText="1"/>
    </xf>
    <xf numFmtId="0" fontId="6" fillId="12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0" fillId="9" borderId="1" xfId="0" applyFill="1" applyBorder="1" applyAlignment="1">
      <alignment horizontal="center" wrapText="1"/>
    </xf>
    <xf numFmtId="0" fontId="0" fillId="9" borderId="2" xfId="0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7" fillId="12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TCO per TBe % OpEx</a:t>
            </a:r>
            <a:r>
              <a:rPr lang="en-US" baseline="0"/>
              <a:t> vs CapEx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TCO!$A$25</c:f>
              <c:strCache>
                <c:ptCount val="1"/>
                <c:pt idx="0">
                  <c:v>CapEx Total per TBe (effective)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TCO!$B$2:$I$2</c:f>
              <c:strCache>
                <c:ptCount val="8"/>
                <c:pt idx="0">
                  <c:v>HDD 8</c:v>
                </c:pt>
                <c:pt idx="1">
                  <c:v>HDD 12</c:v>
                </c:pt>
                <c:pt idx="2">
                  <c:v>HDD 16</c:v>
                </c:pt>
                <c:pt idx="3">
                  <c:v>HDD 18</c:v>
                </c:pt>
                <c:pt idx="4">
                  <c:v>NVMe 3.84</c:v>
                </c:pt>
                <c:pt idx="5">
                  <c:v>NVMe 7.68</c:v>
                </c:pt>
                <c:pt idx="6">
                  <c:v>NVMe 15.36</c:v>
                </c:pt>
                <c:pt idx="7">
                  <c:v>NVMe 30.72</c:v>
                </c:pt>
              </c:strCache>
            </c:strRef>
          </c:cat>
          <c:val>
            <c:numRef>
              <c:f>TCO!$B$25:$I$25</c:f>
              <c:numCache>
                <c:formatCode>"$"#,##0.00</c:formatCode>
                <c:ptCount val="8"/>
                <c:pt idx="0">
                  <c:v>130.41666666666666</c:v>
                </c:pt>
                <c:pt idx="1">
                  <c:v>113.61111111111113</c:v>
                </c:pt>
                <c:pt idx="2">
                  <c:v>105.20833333333333</c:v>
                </c:pt>
                <c:pt idx="3">
                  <c:v>102.4074074074074</c:v>
                </c:pt>
                <c:pt idx="4">
                  <c:v>336.17892795138886</c:v>
                </c:pt>
                <c:pt idx="5">
                  <c:v>301.42279730902777</c:v>
                </c:pt>
                <c:pt idx="6">
                  <c:v>225.71139865451389</c:v>
                </c:pt>
                <c:pt idx="7">
                  <c:v>217.02236599392364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52-4E9E-827C-5D2CF572D5BC}"/>
            </c:ext>
          </c:extLst>
        </c:ser>
        <c:ser>
          <c:idx val="1"/>
          <c:order val="1"/>
          <c:tx>
            <c:strRef>
              <c:f>TCO!$A$36</c:f>
              <c:strCache>
                <c:ptCount val="1"/>
                <c:pt idx="0">
                  <c:v>OpEx / TBe (effective) at rack level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TCO!$B$2:$I$2</c:f>
              <c:strCache>
                <c:ptCount val="8"/>
                <c:pt idx="0">
                  <c:v>HDD 8</c:v>
                </c:pt>
                <c:pt idx="1">
                  <c:v>HDD 12</c:v>
                </c:pt>
                <c:pt idx="2">
                  <c:v>HDD 16</c:v>
                </c:pt>
                <c:pt idx="3">
                  <c:v>HDD 18</c:v>
                </c:pt>
                <c:pt idx="4">
                  <c:v>NVMe 3.84</c:v>
                </c:pt>
                <c:pt idx="5">
                  <c:v>NVMe 7.68</c:v>
                </c:pt>
                <c:pt idx="6">
                  <c:v>NVMe 15.36</c:v>
                </c:pt>
                <c:pt idx="7">
                  <c:v>NVMe 30.72</c:v>
                </c:pt>
              </c:strCache>
            </c:strRef>
          </c:cat>
          <c:val>
            <c:numRef>
              <c:f>TCO!$B$36:$I$36</c:f>
              <c:numCache>
                <c:formatCode>"$"#,##0.00</c:formatCode>
                <c:ptCount val="8"/>
                <c:pt idx="0">
                  <c:v>137.60182499999999</c:v>
                </c:pt>
                <c:pt idx="1">
                  <c:v>91.73454999999997</c:v>
                </c:pt>
                <c:pt idx="2">
                  <c:v>68.800912499999995</c:v>
                </c:pt>
                <c:pt idx="3">
                  <c:v>61.156366666666656</c:v>
                </c:pt>
                <c:pt idx="4">
                  <c:v>107.71074422200519</c:v>
                </c:pt>
                <c:pt idx="5">
                  <c:v>53.855372111002595</c:v>
                </c:pt>
                <c:pt idx="6">
                  <c:v>26.927686055501297</c:v>
                </c:pt>
                <c:pt idx="7">
                  <c:v>13.463843027750649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52-4E9E-827C-5D2CF572D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71540296"/>
        <c:axId val="971540952"/>
      </c:barChart>
      <c:catAx>
        <c:axId val="971540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1540952"/>
        <c:crosses val="autoZero"/>
        <c:auto val="1"/>
        <c:lblAlgn val="ctr"/>
        <c:lblOffset val="100"/>
        <c:noMultiLvlLbl val="0"/>
      </c:catAx>
      <c:valAx>
        <c:axId val="971540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1540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TCO per TBe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TCO!$A$25</c:f>
              <c:strCache>
                <c:ptCount val="1"/>
                <c:pt idx="0">
                  <c:v>CapEx Total per TBe (effective)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TCO!$B$2:$I$2</c:f>
              <c:strCache>
                <c:ptCount val="8"/>
                <c:pt idx="0">
                  <c:v>HDD 8</c:v>
                </c:pt>
                <c:pt idx="1">
                  <c:v>HDD 12</c:v>
                </c:pt>
                <c:pt idx="2">
                  <c:v>HDD 16</c:v>
                </c:pt>
                <c:pt idx="3">
                  <c:v>HDD 18</c:v>
                </c:pt>
                <c:pt idx="4">
                  <c:v>NVMe 3.84</c:v>
                </c:pt>
                <c:pt idx="5">
                  <c:v>NVMe 7.68</c:v>
                </c:pt>
                <c:pt idx="6">
                  <c:v>NVMe 15.36</c:v>
                </c:pt>
                <c:pt idx="7">
                  <c:v>NVMe 30.72</c:v>
                </c:pt>
              </c:strCache>
            </c:strRef>
          </c:cat>
          <c:val>
            <c:numRef>
              <c:f>TCO!$B$25:$I$25</c:f>
              <c:numCache>
                <c:formatCode>"$"#,##0.00</c:formatCode>
                <c:ptCount val="8"/>
                <c:pt idx="0">
                  <c:v>130.41666666666666</c:v>
                </c:pt>
                <c:pt idx="1">
                  <c:v>113.61111111111113</c:v>
                </c:pt>
                <c:pt idx="2">
                  <c:v>105.20833333333333</c:v>
                </c:pt>
                <c:pt idx="3">
                  <c:v>102.4074074074074</c:v>
                </c:pt>
                <c:pt idx="4">
                  <c:v>336.17892795138886</c:v>
                </c:pt>
                <c:pt idx="5">
                  <c:v>301.42279730902777</c:v>
                </c:pt>
                <c:pt idx="6">
                  <c:v>225.71139865451389</c:v>
                </c:pt>
                <c:pt idx="7">
                  <c:v>217.02236599392364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BA-413C-9B57-ACC734D45FD6}"/>
            </c:ext>
          </c:extLst>
        </c:ser>
        <c:ser>
          <c:idx val="1"/>
          <c:order val="1"/>
          <c:tx>
            <c:strRef>
              <c:f>TCO!$A$36</c:f>
              <c:strCache>
                <c:ptCount val="1"/>
                <c:pt idx="0">
                  <c:v>OpEx / TBe (effective) at rack level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TCO!$B$2:$I$2</c:f>
              <c:strCache>
                <c:ptCount val="8"/>
                <c:pt idx="0">
                  <c:v>HDD 8</c:v>
                </c:pt>
                <c:pt idx="1">
                  <c:v>HDD 12</c:v>
                </c:pt>
                <c:pt idx="2">
                  <c:v>HDD 16</c:v>
                </c:pt>
                <c:pt idx="3">
                  <c:v>HDD 18</c:v>
                </c:pt>
                <c:pt idx="4">
                  <c:v>NVMe 3.84</c:v>
                </c:pt>
                <c:pt idx="5">
                  <c:v>NVMe 7.68</c:v>
                </c:pt>
                <c:pt idx="6">
                  <c:v>NVMe 15.36</c:v>
                </c:pt>
                <c:pt idx="7">
                  <c:v>NVMe 30.72</c:v>
                </c:pt>
              </c:strCache>
            </c:strRef>
          </c:cat>
          <c:val>
            <c:numRef>
              <c:f>TCO!$B$36:$I$36</c:f>
              <c:numCache>
                <c:formatCode>"$"#,##0.00</c:formatCode>
                <c:ptCount val="8"/>
                <c:pt idx="0">
                  <c:v>137.60182499999999</c:v>
                </c:pt>
                <c:pt idx="1">
                  <c:v>91.73454999999997</c:v>
                </c:pt>
                <c:pt idx="2">
                  <c:v>68.800912499999995</c:v>
                </c:pt>
                <c:pt idx="3">
                  <c:v>61.156366666666656</c:v>
                </c:pt>
                <c:pt idx="4">
                  <c:v>107.71074422200519</c:v>
                </c:pt>
                <c:pt idx="5">
                  <c:v>53.855372111002595</c:v>
                </c:pt>
                <c:pt idx="6">
                  <c:v>26.927686055501297</c:v>
                </c:pt>
                <c:pt idx="7">
                  <c:v>13.463843027750649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BA-413C-9B57-ACC734D45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71540296"/>
        <c:axId val="971540952"/>
      </c:barChart>
      <c:catAx>
        <c:axId val="971540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1540952"/>
        <c:crosses val="autoZero"/>
        <c:auto val="1"/>
        <c:lblAlgn val="ctr"/>
        <c:lblOffset val="100"/>
        <c:noMultiLvlLbl val="0"/>
      </c:catAx>
      <c:valAx>
        <c:axId val="971540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1540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375920</xdr:colOff>
      <xdr:row>29</xdr:row>
      <xdr:rowOff>13981</xdr:rowOff>
    </xdr:from>
    <xdr:to>
      <xdr:col>18</xdr:col>
      <xdr:colOff>685428</xdr:colOff>
      <xdr:row>44</xdr:row>
      <xdr:rowOff>83982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21C641-2206-458E-B109-14BCEC998F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375920</xdr:colOff>
      <xdr:row>44</xdr:row>
      <xdr:rowOff>145397</xdr:rowOff>
    </xdr:from>
    <xdr:to>
      <xdr:col>18</xdr:col>
      <xdr:colOff>695041</xdr:colOff>
      <xdr:row>60</xdr:row>
      <xdr:rowOff>8459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4CD2D97-0955-440F-ACD1-BA63C06DF9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inteltheme">
  <a:themeElements>
    <a:clrScheme name="Intel Color Palette">
      <a:dk1>
        <a:sysClr val="windowText" lastClr="000000"/>
      </a:dk1>
      <a:lt1>
        <a:sysClr val="window" lastClr="FFFFFF"/>
      </a:lt1>
      <a:dk2>
        <a:srgbClr val="003C71"/>
      </a:dk2>
      <a:lt2>
        <a:srgbClr val="B1BABF"/>
      </a:lt2>
      <a:accent1>
        <a:srgbClr val="0071C5"/>
      </a:accent1>
      <a:accent2>
        <a:srgbClr val="00AEEF"/>
      </a:accent2>
      <a:accent3>
        <a:srgbClr val="F3D54E"/>
      </a:accent3>
      <a:accent4>
        <a:srgbClr val="FFA300"/>
      </a:accent4>
      <a:accent5>
        <a:srgbClr val="FC4C02"/>
      </a:accent5>
      <a:accent6>
        <a:srgbClr val="C3D600"/>
      </a:accent6>
      <a:hlink>
        <a:srgbClr val="0071C5"/>
      </a:hlink>
      <a:folHlink>
        <a:srgbClr val="00AEE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tx2"/>
        </a:solidFill>
        <a:ln>
          <a:noFill/>
        </a:ln>
        <a:effectLst/>
      </a:spPr>
      <a:bodyPr rtlCol="0" anchor="ctr"/>
      <a:lstStyle>
        <a:defPPr algn="ctr">
          <a:defRPr/>
        </a:defPPr>
      </a:lstStyle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>
        <a:ln>
          <a:solidFill>
            <a:schemeClr val="tx2"/>
          </a:solidFill>
        </a:ln>
        <a:effectLst/>
      </a:spPr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  <a:txDef>
      <a:spPr>
        <a:noFill/>
      </a:spPr>
      <a:bodyPr vert="horz" wrap="square" lIns="0" tIns="0" rIns="0" bIns="0" rtlCol="0">
        <a:spAutoFit/>
      </a:bodyPr>
      <a:lstStyle>
        <a:defPPr>
          <a:defRPr sz="1100" dirty="0" err="1" smtClean="0">
            <a:solidFill>
              <a:srgbClr val="003C71"/>
            </a:solidFill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inteltheme" id="{1762F0BA-901A-45D8-A836-2D39C02719D0}" vid="{455B4B4C-77D3-4BC6-BF39-486F22010BE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EB69F-53AA-EA45-B0CA-3B33CE78F10E}">
  <dimension ref="A1:M44"/>
  <sheetViews>
    <sheetView tabSelected="1" zoomScale="125" zoomScaleNormal="90" workbookViewId="0">
      <selection activeCell="M18" sqref="M18"/>
    </sheetView>
  </sheetViews>
  <sheetFormatPr defaultColWidth="10.7109375" defaultRowHeight="15" x14ac:dyDescent="0.25"/>
  <cols>
    <col min="1" max="1" width="27.7109375" customWidth="1"/>
    <col min="2" max="9" width="13.85546875" customWidth="1"/>
    <col min="10" max="10" width="13.140625" bestFit="1" customWidth="1"/>
    <col min="11" max="11" width="12.140625" bestFit="1" customWidth="1"/>
    <col min="13" max="13" width="9.7109375" bestFit="1" customWidth="1"/>
    <col min="14" max="14" width="8.7109375" bestFit="1" customWidth="1"/>
    <col min="15" max="15" width="9.7109375" bestFit="1" customWidth="1"/>
  </cols>
  <sheetData>
    <row r="1" spans="1:13" x14ac:dyDescent="0.25">
      <c r="A1" s="7" t="s">
        <v>14</v>
      </c>
      <c r="B1" s="8"/>
      <c r="C1" s="8"/>
      <c r="D1" s="8"/>
      <c r="E1" s="8"/>
      <c r="F1" s="8"/>
      <c r="G1" s="8"/>
      <c r="H1" s="8"/>
      <c r="I1" s="8"/>
    </row>
    <row r="2" spans="1:13" x14ac:dyDescent="0.25">
      <c r="A2" s="8" t="s">
        <v>8</v>
      </c>
      <c r="B2" s="22" t="s">
        <v>91</v>
      </c>
      <c r="C2" s="22" t="s">
        <v>84</v>
      </c>
      <c r="D2" s="22" t="s">
        <v>85</v>
      </c>
      <c r="E2" s="22" t="s">
        <v>86</v>
      </c>
      <c r="F2" s="23" t="s">
        <v>87</v>
      </c>
      <c r="G2" s="23" t="s">
        <v>88</v>
      </c>
      <c r="H2" s="23" t="s">
        <v>89</v>
      </c>
      <c r="I2" s="23" t="s">
        <v>90</v>
      </c>
      <c r="J2" s="1"/>
      <c r="K2" s="1" t="s">
        <v>15</v>
      </c>
      <c r="L2" s="1" t="s">
        <v>80</v>
      </c>
      <c r="M2" s="1" t="s">
        <v>81</v>
      </c>
    </row>
    <row r="3" spans="1:13" x14ac:dyDescent="0.25">
      <c r="A3" s="8" t="s">
        <v>3</v>
      </c>
      <c r="B3" s="8">
        <v>8000</v>
      </c>
      <c r="C3" s="8">
        <v>12000</v>
      </c>
      <c r="D3" s="8">
        <v>16000</v>
      </c>
      <c r="E3" s="8">
        <v>18000</v>
      </c>
      <c r="F3" s="8">
        <v>3840</v>
      </c>
      <c r="G3" s="8">
        <v>7680</v>
      </c>
      <c r="H3" s="8">
        <v>15360</v>
      </c>
      <c r="I3" s="8">
        <v>30720</v>
      </c>
      <c r="J3" s="21"/>
      <c r="K3" t="s">
        <v>49</v>
      </c>
      <c r="L3" s="21">
        <v>0</v>
      </c>
      <c r="M3" s="21">
        <v>0</v>
      </c>
    </row>
    <row r="4" spans="1:13" x14ac:dyDescent="0.25">
      <c r="A4" s="8" t="s">
        <v>9</v>
      </c>
      <c r="B4" s="8">
        <v>9.4</v>
      </c>
      <c r="C4" s="8">
        <v>9.4</v>
      </c>
      <c r="D4" s="8">
        <v>9.4</v>
      </c>
      <c r="E4" s="8">
        <v>9.4</v>
      </c>
      <c r="F4" s="8">
        <v>15</v>
      </c>
      <c r="G4" s="8">
        <v>15</v>
      </c>
      <c r="H4" s="8">
        <v>15</v>
      </c>
      <c r="I4" s="8">
        <v>15</v>
      </c>
      <c r="J4" s="21"/>
      <c r="K4" t="s">
        <v>48</v>
      </c>
      <c r="L4" s="21">
        <v>2500</v>
      </c>
      <c r="M4" s="21">
        <v>2500</v>
      </c>
    </row>
    <row r="5" spans="1:13" x14ac:dyDescent="0.25">
      <c r="A5" s="8" t="s">
        <v>10</v>
      </c>
      <c r="B5" s="8">
        <v>5.3</v>
      </c>
      <c r="C5" s="8">
        <v>5.3</v>
      </c>
      <c r="D5" s="8">
        <v>5.3</v>
      </c>
      <c r="E5" s="8">
        <v>5.3</v>
      </c>
      <c r="F5" s="8">
        <v>4</v>
      </c>
      <c r="G5" s="8">
        <v>4</v>
      </c>
      <c r="H5" s="8">
        <v>4</v>
      </c>
      <c r="I5" s="8">
        <v>4</v>
      </c>
      <c r="K5" t="s">
        <v>44</v>
      </c>
      <c r="L5" s="21">
        <v>5000</v>
      </c>
      <c r="M5" s="21">
        <v>7000</v>
      </c>
    </row>
    <row r="6" spans="1:13" x14ac:dyDescent="0.25">
      <c r="A6" s="8" t="s">
        <v>11</v>
      </c>
      <c r="B6" s="9">
        <v>1.7999999999999999E-2</v>
      </c>
      <c r="C6" s="9">
        <v>1.7999999999999999E-2</v>
      </c>
      <c r="D6" s="9">
        <v>1.7999999999999999E-2</v>
      </c>
      <c r="E6" s="9">
        <v>1.7999999999999999E-2</v>
      </c>
      <c r="F6" s="9">
        <v>4.4000000000000003E-3</v>
      </c>
      <c r="G6" s="9">
        <v>4.4000000000000003E-3</v>
      </c>
      <c r="H6" s="9">
        <v>4.4000000000000003E-3</v>
      </c>
      <c r="I6" s="9">
        <v>4.4000000000000003E-3</v>
      </c>
      <c r="K6" t="s">
        <v>45</v>
      </c>
      <c r="L6" s="21">
        <v>1800</v>
      </c>
      <c r="M6" s="21">
        <v>3000</v>
      </c>
    </row>
    <row r="7" spans="1:13" x14ac:dyDescent="0.25">
      <c r="A7" s="8" t="s">
        <v>13</v>
      </c>
      <c r="B7" s="10">
        <v>0.02</v>
      </c>
      <c r="C7" s="10">
        <v>0.02</v>
      </c>
      <c r="D7" s="10">
        <v>0.02</v>
      </c>
      <c r="E7" s="10">
        <v>0.02</v>
      </c>
      <c r="F7" s="10">
        <v>0.16</v>
      </c>
      <c r="G7" s="10">
        <v>0.16</v>
      </c>
      <c r="H7" s="10">
        <v>0.125</v>
      </c>
      <c r="I7" s="10">
        <v>0.125</v>
      </c>
      <c r="J7" s="21"/>
      <c r="K7" t="s">
        <v>46</v>
      </c>
      <c r="L7" s="21">
        <v>1500</v>
      </c>
      <c r="M7" s="21">
        <v>1500</v>
      </c>
    </row>
    <row r="8" spans="1:13" x14ac:dyDescent="0.25">
      <c r="A8" s="8" t="s">
        <v>12</v>
      </c>
      <c r="B8" s="11">
        <f>B3*B7</f>
        <v>160</v>
      </c>
      <c r="C8" s="11">
        <f>C3*C7</f>
        <v>240</v>
      </c>
      <c r="D8" s="11">
        <f>D3*D7</f>
        <v>320</v>
      </c>
      <c r="E8" s="11">
        <f>E3*E7</f>
        <v>360</v>
      </c>
      <c r="F8" s="11">
        <f t="shared" ref="F8:G8" si="0">F3*F7</f>
        <v>614.4</v>
      </c>
      <c r="G8" s="11">
        <f t="shared" si="0"/>
        <v>1228.8</v>
      </c>
      <c r="H8" s="11">
        <f t="shared" ref="H8:I8" si="1">H3*H7</f>
        <v>1920</v>
      </c>
      <c r="I8" s="11">
        <f t="shared" si="1"/>
        <v>3840</v>
      </c>
      <c r="K8" t="s">
        <v>75</v>
      </c>
      <c r="L8">
        <v>450</v>
      </c>
      <c r="M8">
        <v>450</v>
      </c>
    </row>
    <row r="9" spans="1:13" x14ac:dyDescent="0.25">
      <c r="A9" s="8"/>
      <c r="B9" s="8"/>
      <c r="C9" s="8"/>
      <c r="D9" s="8"/>
      <c r="E9" s="8"/>
      <c r="F9" s="8"/>
      <c r="G9" s="8"/>
      <c r="H9" s="8"/>
      <c r="I9" s="8"/>
      <c r="K9" t="s">
        <v>76</v>
      </c>
      <c r="L9">
        <v>250</v>
      </c>
      <c r="M9">
        <v>250</v>
      </c>
    </row>
    <row r="10" spans="1:13" x14ac:dyDescent="0.25">
      <c r="A10" s="8"/>
      <c r="B10" s="8"/>
      <c r="C10" s="8"/>
      <c r="D10" s="8"/>
      <c r="E10" s="8"/>
      <c r="F10" s="8"/>
      <c r="G10" s="8"/>
      <c r="H10" s="8"/>
      <c r="I10" s="8"/>
      <c r="K10" t="s">
        <v>1</v>
      </c>
      <c r="L10">
        <v>150</v>
      </c>
      <c r="M10">
        <v>150</v>
      </c>
    </row>
    <row r="11" spans="1:13" x14ac:dyDescent="0.25">
      <c r="A11" s="7" t="s">
        <v>21</v>
      </c>
      <c r="B11" s="8"/>
      <c r="C11" s="8"/>
      <c r="D11" s="8"/>
      <c r="E11" s="8"/>
      <c r="F11" s="8"/>
      <c r="G11" s="8"/>
      <c r="H11" s="8"/>
      <c r="I11" s="8"/>
      <c r="K11" t="s">
        <v>47</v>
      </c>
      <c r="L11">
        <v>1</v>
      </c>
      <c r="M11">
        <v>1</v>
      </c>
    </row>
    <row r="12" spans="1:13" x14ac:dyDescent="0.25">
      <c r="A12" s="8" t="s">
        <v>16</v>
      </c>
      <c r="B12" s="8">
        <v>5</v>
      </c>
      <c r="C12" s="8">
        <v>5</v>
      </c>
      <c r="D12" s="8">
        <v>5</v>
      </c>
      <c r="E12" s="8">
        <v>5</v>
      </c>
      <c r="F12" s="8">
        <v>5</v>
      </c>
      <c r="G12" s="8">
        <v>5</v>
      </c>
      <c r="H12" s="8">
        <v>5</v>
      </c>
      <c r="I12" s="8">
        <v>5</v>
      </c>
      <c r="K12" t="s">
        <v>0</v>
      </c>
      <c r="L12">
        <v>4</v>
      </c>
      <c r="M12">
        <v>1</v>
      </c>
    </row>
    <row r="13" spans="1:13" x14ac:dyDescent="0.25">
      <c r="A13" s="8" t="s">
        <v>22</v>
      </c>
      <c r="B13" s="8">
        <v>3</v>
      </c>
      <c r="C13" s="8">
        <v>3</v>
      </c>
      <c r="D13" s="8">
        <v>3</v>
      </c>
      <c r="E13" s="8">
        <v>3</v>
      </c>
      <c r="F13" s="8">
        <v>1.5</v>
      </c>
      <c r="G13" s="8">
        <v>1.5</v>
      </c>
      <c r="H13" s="8">
        <v>1.5</v>
      </c>
      <c r="I13" s="8">
        <v>1.5</v>
      </c>
      <c r="K13" t="s">
        <v>2</v>
      </c>
      <c r="L13">
        <v>1</v>
      </c>
      <c r="M13">
        <v>1</v>
      </c>
    </row>
    <row r="14" spans="1:13" x14ac:dyDescent="0.25">
      <c r="A14" s="12" t="s">
        <v>23</v>
      </c>
      <c r="B14" s="12">
        <v>1</v>
      </c>
      <c r="C14" s="12">
        <v>1</v>
      </c>
      <c r="D14" s="12">
        <v>1</v>
      </c>
      <c r="E14" s="12">
        <v>1</v>
      </c>
      <c r="F14" s="12">
        <v>1</v>
      </c>
      <c r="G14" s="12">
        <v>1</v>
      </c>
      <c r="H14" s="12">
        <v>1</v>
      </c>
      <c r="I14" s="12">
        <v>1</v>
      </c>
      <c r="K14" t="s">
        <v>70</v>
      </c>
      <c r="L14">
        <v>0</v>
      </c>
      <c r="M14">
        <v>32</v>
      </c>
    </row>
    <row r="15" spans="1:13" x14ac:dyDescent="0.25">
      <c r="A15" s="12" t="s">
        <v>24</v>
      </c>
      <c r="B15" s="13">
        <v>0.75</v>
      </c>
      <c r="C15" s="13">
        <v>0.75</v>
      </c>
      <c r="D15" s="13">
        <v>0.75</v>
      </c>
      <c r="E15" s="13">
        <v>0.75</v>
      </c>
      <c r="F15" s="13">
        <v>0.9</v>
      </c>
      <c r="G15" s="13">
        <v>0.9</v>
      </c>
      <c r="H15" s="13">
        <v>0.9</v>
      </c>
      <c r="I15" s="13">
        <v>0.9</v>
      </c>
      <c r="K15" t="s">
        <v>71</v>
      </c>
      <c r="L15">
        <v>60</v>
      </c>
      <c r="M15">
        <v>32</v>
      </c>
    </row>
    <row r="16" spans="1:13" x14ac:dyDescent="0.25">
      <c r="A16" s="12" t="s">
        <v>40</v>
      </c>
      <c r="B16" s="13">
        <v>0.85</v>
      </c>
      <c r="C16" s="13">
        <v>0.85</v>
      </c>
      <c r="D16" s="13">
        <v>0.85</v>
      </c>
      <c r="E16" s="13">
        <v>0.85</v>
      </c>
      <c r="F16" s="13">
        <v>0.3</v>
      </c>
      <c r="G16" s="13">
        <v>0.3</v>
      </c>
      <c r="H16" s="13">
        <v>0.3</v>
      </c>
      <c r="I16" s="13">
        <v>0.3</v>
      </c>
      <c r="K16" t="s">
        <v>72</v>
      </c>
      <c r="L16">
        <v>4</v>
      </c>
      <c r="M16">
        <v>16</v>
      </c>
    </row>
    <row r="17" spans="1:13" x14ac:dyDescent="0.25">
      <c r="A17" s="12" t="s">
        <v>39</v>
      </c>
      <c r="B17" s="13">
        <v>1</v>
      </c>
      <c r="C17" s="13">
        <v>1</v>
      </c>
      <c r="D17" s="13">
        <v>1</v>
      </c>
      <c r="E17" s="13">
        <v>1</v>
      </c>
      <c r="F17" s="13">
        <v>1</v>
      </c>
      <c r="G17" s="13">
        <v>1</v>
      </c>
      <c r="H17" s="13">
        <v>1</v>
      </c>
      <c r="I17" s="13">
        <v>1</v>
      </c>
      <c r="J17" s="21"/>
      <c r="K17" t="s">
        <v>73</v>
      </c>
      <c r="L17">
        <v>8</v>
      </c>
      <c r="M17">
        <v>16</v>
      </c>
    </row>
    <row r="18" spans="1:13" x14ac:dyDescent="0.25">
      <c r="A18" s="8"/>
      <c r="B18" s="8"/>
      <c r="C18" s="8"/>
      <c r="D18" s="8"/>
      <c r="E18" s="8"/>
      <c r="F18" s="8"/>
      <c r="G18" s="8"/>
      <c r="H18" s="8"/>
      <c r="I18" s="8"/>
      <c r="K18" t="s">
        <v>74</v>
      </c>
      <c r="L18">
        <v>2</v>
      </c>
      <c r="M18">
        <v>0</v>
      </c>
    </row>
    <row r="19" spans="1:13" x14ac:dyDescent="0.25">
      <c r="A19" s="14" t="s">
        <v>17</v>
      </c>
      <c r="B19" s="15"/>
      <c r="C19" s="15"/>
      <c r="D19" s="15"/>
      <c r="E19" s="15"/>
      <c r="F19" s="15"/>
      <c r="G19" s="15"/>
      <c r="H19" s="15"/>
      <c r="I19" s="15"/>
      <c r="K19" s="33" t="s">
        <v>69</v>
      </c>
    </row>
    <row r="20" spans="1:13" x14ac:dyDescent="0.25">
      <c r="A20" s="15" t="s">
        <v>82</v>
      </c>
      <c r="B20" s="15">
        <f>(B3/1000)*(($L$14*$L$16)+($L$15*$L$17))</f>
        <v>3840</v>
      </c>
      <c r="C20" s="15">
        <f>(C3/1000)*(($L$14*$L$16)+($L$15*$L$17))</f>
        <v>5760</v>
      </c>
      <c r="D20" s="15">
        <f>(D3/1000)*(($L$14*$L$16)+($L$15*$L$17))</f>
        <v>7680</v>
      </c>
      <c r="E20" s="15">
        <f>(E3/1000)*(($L$14*$L$16)+($L$15*$L$17))</f>
        <v>8640</v>
      </c>
      <c r="F20" s="15">
        <f>(F3/1000)*(($M$14*$M$16)+($M$15*$M$17))</f>
        <v>3932.16</v>
      </c>
      <c r="G20" s="15">
        <f>(G3/1000)*(($M$14*$M$16)+($M$15*$M$17))</f>
        <v>7864.32</v>
      </c>
      <c r="H20" s="15">
        <f>(H3/1000)*(($M$14*$M$16)+($M$15*$M$17))</f>
        <v>15728.64</v>
      </c>
      <c r="I20" s="15">
        <f>(I3/1000)*(($M$14*$M$16)+($M$15*$M$17))</f>
        <v>31457.279999999999</v>
      </c>
      <c r="K20" t="s">
        <v>77</v>
      </c>
      <c r="L20" s="32">
        <f>L3+L4+(L5*L16)+(L5*L18)+(L6*L17)+(L7)</f>
        <v>48400</v>
      </c>
      <c r="M20" s="32">
        <f>M3+M4+(M5*M16)+(M5*M18)+(M6*M17)+(M7)</f>
        <v>164000</v>
      </c>
    </row>
    <row r="21" spans="1:13" x14ac:dyDescent="0.25">
      <c r="A21" s="15" t="s">
        <v>19</v>
      </c>
      <c r="B21" s="16">
        <f t="shared" ref="B21:I21" si="2">B20*1000*B7</f>
        <v>76800</v>
      </c>
      <c r="C21" s="16">
        <f t="shared" si="2"/>
        <v>115200</v>
      </c>
      <c r="D21" s="16">
        <f t="shared" si="2"/>
        <v>153600</v>
      </c>
      <c r="E21" s="16">
        <f t="shared" si="2"/>
        <v>172800</v>
      </c>
      <c r="F21" s="16">
        <f t="shared" si="2"/>
        <v>629145.59999999998</v>
      </c>
      <c r="G21" s="16">
        <f t="shared" si="2"/>
        <v>1258291.2</v>
      </c>
      <c r="H21" s="16">
        <f t="shared" si="2"/>
        <v>1966080</v>
      </c>
      <c r="I21" s="16">
        <f t="shared" si="2"/>
        <v>3932160</v>
      </c>
      <c r="K21" t="s">
        <v>79</v>
      </c>
      <c r="L21">
        <f>(L8*L16)+(L8*L18)+(L9*L17)+(L10)</f>
        <v>4850</v>
      </c>
      <c r="M21">
        <f>(M8*M16)+(M8*M18)+(M9*M17)+(M10)</f>
        <v>11350</v>
      </c>
    </row>
    <row r="22" spans="1:13" x14ac:dyDescent="0.25">
      <c r="A22" s="15" t="s">
        <v>20</v>
      </c>
      <c r="B22" s="16">
        <f>$L$20</f>
        <v>48400</v>
      </c>
      <c r="C22" s="16">
        <f>$L$20</f>
        <v>48400</v>
      </c>
      <c r="D22" s="16">
        <f>$L$20</f>
        <v>48400</v>
      </c>
      <c r="E22" s="16">
        <f>$L$20</f>
        <v>48400</v>
      </c>
      <c r="F22" s="16">
        <f>$M$20</f>
        <v>164000</v>
      </c>
      <c r="G22" s="16">
        <f>$M$20</f>
        <v>164000</v>
      </c>
      <c r="H22" s="16">
        <f>$M$20</f>
        <v>164000</v>
      </c>
      <c r="I22" s="16">
        <f>$M$20</f>
        <v>164000</v>
      </c>
      <c r="J22" s="21"/>
      <c r="K22" t="s">
        <v>78</v>
      </c>
      <c r="L22">
        <f>(L11*L16)+(L11+L18)+(L12*L17)</f>
        <v>39</v>
      </c>
      <c r="M22">
        <f>(M11*M16)+(M11+M18)+(M12*M17)</f>
        <v>33</v>
      </c>
    </row>
    <row r="23" spans="1:13" x14ac:dyDescent="0.25">
      <c r="A23" s="15" t="s">
        <v>25</v>
      </c>
      <c r="B23" s="16">
        <f t="shared" ref="B23" si="3">B21+B22</f>
        <v>125200</v>
      </c>
      <c r="C23" s="16">
        <f t="shared" ref="C23:E23" si="4">C21+C22</f>
        <v>163600</v>
      </c>
      <c r="D23" s="16">
        <f t="shared" si="4"/>
        <v>202000</v>
      </c>
      <c r="E23" s="16">
        <f t="shared" si="4"/>
        <v>221200</v>
      </c>
      <c r="F23" s="16">
        <f t="shared" ref="F23:G23" si="5">F21+F22</f>
        <v>793145.6</v>
      </c>
      <c r="G23" s="16">
        <f t="shared" si="5"/>
        <v>1422291.2</v>
      </c>
      <c r="H23" s="16">
        <f t="shared" ref="H23:I23" si="6">H21+H22</f>
        <v>2130080</v>
      </c>
      <c r="I23" s="16">
        <f t="shared" si="6"/>
        <v>4096160</v>
      </c>
      <c r="J23" s="21"/>
    </row>
    <row r="24" spans="1:13" x14ac:dyDescent="0.25">
      <c r="A24" s="15" t="s">
        <v>34</v>
      </c>
      <c r="B24" s="16">
        <f t="shared" ref="B24:I24" si="7">B23/B20</f>
        <v>32.604166666666664</v>
      </c>
      <c r="C24" s="16">
        <f t="shared" si="7"/>
        <v>28.402777777777779</v>
      </c>
      <c r="D24" s="16">
        <f t="shared" si="7"/>
        <v>26.302083333333332</v>
      </c>
      <c r="E24" s="16">
        <f t="shared" si="7"/>
        <v>25.601851851851851</v>
      </c>
      <c r="F24" s="16">
        <f t="shared" si="7"/>
        <v>201.70735677083334</v>
      </c>
      <c r="G24" s="16">
        <f t="shared" si="7"/>
        <v>180.85367838541666</v>
      </c>
      <c r="H24" s="16">
        <f t="shared" si="7"/>
        <v>135.42683919270834</v>
      </c>
      <c r="I24" s="16">
        <f t="shared" si="7"/>
        <v>130.21341959635419</v>
      </c>
      <c r="J24" s="21"/>
      <c r="K24" s="1" t="s">
        <v>4</v>
      </c>
    </row>
    <row r="25" spans="1:13" x14ac:dyDescent="0.25">
      <c r="A25" s="15" t="s">
        <v>42</v>
      </c>
      <c r="B25" s="17">
        <f t="shared" ref="B25" si="8">B24*B13*B14/B15*B17</f>
        <v>130.41666666666666</v>
      </c>
      <c r="C25" s="17">
        <f t="shared" ref="C25:E25" si="9">C24*C13*C14/C15*C17</f>
        <v>113.61111111111113</v>
      </c>
      <c r="D25" s="17">
        <f t="shared" si="9"/>
        <v>105.20833333333333</v>
      </c>
      <c r="E25" s="17">
        <f t="shared" si="9"/>
        <v>102.4074074074074</v>
      </c>
      <c r="F25" s="17">
        <f t="shared" ref="F25:G25" si="10">F24*F13*F14/F15*F17</f>
        <v>336.17892795138886</v>
      </c>
      <c r="G25" s="17">
        <f t="shared" si="10"/>
        <v>301.42279730902777</v>
      </c>
      <c r="H25" s="17">
        <f t="shared" ref="H25:I25" si="11">H24*H13*H14/H15*H17</f>
        <v>225.71139865451389</v>
      </c>
      <c r="I25" s="17">
        <f t="shared" si="11"/>
        <v>217.02236599392364</v>
      </c>
      <c r="J25" s="21"/>
      <c r="K25" t="s">
        <v>5</v>
      </c>
      <c r="L25" s="20">
        <v>0.12</v>
      </c>
      <c r="M25" s="20">
        <v>0.12</v>
      </c>
    </row>
    <row r="26" spans="1:13" x14ac:dyDescent="0.25">
      <c r="A26" s="15" t="s">
        <v>35</v>
      </c>
      <c r="B26" s="17">
        <f t="shared" ref="B26" si="12">B25/(B12*12)</f>
        <v>2.1736111111111112</v>
      </c>
      <c r="C26" s="17">
        <f t="shared" ref="C26:E26" si="13">C25/(C12*12)</f>
        <v>1.8935185185185188</v>
      </c>
      <c r="D26" s="17">
        <f t="shared" si="13"/>
        <v>1.7534722222222221</v>
      </c>
      <c r="E26" s="17">
        <f t="shared" si="13"/>
        <v>1.7067901234567902</v>
      </c>
      <c r="F26" s="17">
        <f t="shared" ref="F26:G26" si="14">F25/(F12*12)</f>
        <v>5.6029821325231479</v>
      </c>
      <c r="G26" s="17">
        <f t="shared" si="14"/>
        <v>5.0237132884837958</v>
      </c>
      <c r="H26" s="17">
        <f t="shared" ref="H26:I26" si="15">H25/(H12*12)</f>
        <v>3.7618566442418979</v>
      </c>
      <c r="I26" s="17">
        <f t="shared" si="15"/>
        <v>3.6170394332320606</v>
      </c>
      <c r="K26" t="s">
        <v>6</v>
      </c>
      <c r="L26">
        <v>2.5</v>
      </c>
      <c r="M26">
        <v>2.5</v>
      </c>
    </row>
    <row r="27" spans="1:13" x14ac:dyDescent="0.25">
      <c r="A27" s="8"/>
      <c r="B27" s="8"/>
      <c r="C27" s="8"/>
      <c r="D27" s="8"/>
      <c r="E27" s="8"/>
      <c r="F27" s="8"/>
      <c r="G27" s="8"/>
      <c r="H27" s="8"/>
      <c r="I27" s="8"/>
      <c r="K27" t="s">
        <v>7</v>
      </c>
      <c r="L27" s="20">
        <v>300</v>
      </c>
      <c r="M27" s="20">
        <v>300</v>
      </c>
    </row>
    <row r="28" spans="1:13" x14ac:dyDescent="0.25">
      <c r="A28" s="3" t="s">
        <v>18</v>
      </c>
      <c r="B28" s="4"/>
      <c r="C28" s="4"/>
      <c r="D28" s="4"/>
      <c r="E28" s="4"/>
      <c r="F28" s="4"/>
      <c r="G28" s="4"/>
      <c r="H28" s="4"/>
      <c r="I28" s="4"/>
    </row>
    <row r="29" spans="1:13" x14ac:dyDescent="0.25">
      <c r="A29" s="4" t="s">
        <v>28</v>
      </c>
      <c r="B29" s="4">
        <f>((($L$14*$L$16)+($L$15*$L$17))*(B16*B4))+((($L$14*$L$16)+($L$15*$L$17))*((1-B16)*B5))</f>
        <v>4216.8</v>
      </c>
      <c r="C29" s="4">
        <f>((($L$14*$L$16)+($L$15*$L$17))*(C16*C4))+((($L$14*$L$16)+($L$15*$L$17))*((1-C16)*C5))</f>
        <v>4216.8</v>
      </c>
      <c r="D29" s="4">
        <f>((($L$14*$L$16)+($L$15*$L$17))*(D16*D4))+((($L$14*$L$16)+($L$15*$L$17))*((1-D16)*D5))</f>
        <v>4216.8</v>
      </c>
      <c r="E29" s="4">
        <f>((($L$14*$L$16)+($L$15*$L$17))*(E16*E4))+((($L$14*$L$16)+($L$15*$L$17))*((1-E16)*E5))</f>
        <v>4216.8</v>
      </c>
      <c r="F29" s="4">
        <f>((($M$14*$M$16)+($M$15*$M$17))*(F16*F4))+((($M$14*$M$16)+($M$15*$M$17))*((1-F16)*F5))</f>
        <v>7475.2</v>
      </c>
      <c r="G29" s="4">
        <f>((($M$14*$M$16)+($M$15*$M$17))*(G16*G4))+((($M$14*$M$16)+($M$15*$M$17))*((1-G16)*G5))</f>
        <v>7475.2</v>
      </c>
      <c r="H29" s="4">
        <f>((($M$14*$M$16)+($M$15*$M$17))*(H16*H4))+((($M$14*$M$16)+($M$15*$M$17))*((1-H16)*H5))</f>
        <v>7475.2</v>
      </c>
      <c r="I29" s="4">
        <f>((($M$14*$M$16)+($M$15*$M$17))*(I16*I4))+((($M$14*$M$16)+($M$15*$M$17))*((1-I16)*I5))</f>
        <v>7475.2</v>
      </c>
    </row>
    <row r="30" spans="1:13" x14ac:dyDescent="0.25">
      <c r="A30" s="4" t="s">
        <v>27</v>
      </c>
      <c r="B30" s="4">
        <f>((($L$14*$L$16)+($L$15*$L$17))*B4)+$L$21</f>
        <v>9362</v>
      </c>
      <c r="C30" s="4">
        <f>((($L$14*$L$16)+($L$15*$L$17))*C4)+$L$21</f>
        <v>9362</v>
      </c>
      <c r="D30" s="4">
        <f>((($L$14*$L$16)+($L$15*$L$17))*D4)+$L$21</f>
        <v>9362</v>
      </c>
      <c r="E30" s="4">
        <f>((($L$14*$L$16)+($L$15*$L$17))*E4)+$L$21</f>
        <v>9362</v>
      </c>
      <c r="F30" s="4">
        <f>((($M$14*$M$16)+($M$15*$M$17))*F4)+$M$21</f>
        <v>26710</v>
      </c>
      <c r="G30" s="4">
        <f>((($M$14*$M$16)+($M$15*$M$17))*G4)+$M$21</f>
        <v>26710</v>
      </c>
      <c r="H30" s="4">
        <f>((($M$14*$M$16)+($M$15*$M$17))*H4)+$M$21</f>
        <v>26710</v>
      </c>
      <c r="I30" s="4">
        <f>((($M$14*$M$16)+($M$15*$M$17))*I4)+$M$21</f>
        <v>26710</v>
      </c>
    </row>
    <row r="31" spans="1:13" x14ac:dyDescent="0.25">
      <c r="A31" s="4" t="s">
        <v>29</v>
      </c>
      <c r="B31" s="5">
        <f t="shared" ref="B31:I31" si="16">((B29*B12*365*24*$L$26)/1000)*$L$25</f>
        <v>55408.751999999993</v>
      </c>
      <c r="C31" s="5">
        <f t="shared" si="16"/>
        <v>55408.751999999993</v>
      </c>
      <c r="D31" s="5">
        <f t="shared" si="16"/>
        <v>55408.751999999993</v>
      </c>
      <c r="E31" s="5">
        <f t="shared" si="16"/>
        <v>55408.751999999993</v>
      </c>
      <c r="F31" s="5">
        <f t="shared" si="16"/>
        <v>98224.127999999997</v>
      </c>
      <c r="G31" s="5">
        <f t="shared" si="16"/>
        <v>98224.127999999997</v>
      </c>
      <c r="H31" s="5">
        <f t="shared" si="16"/>
        <v>98224.127999999997</v>
      </c>
      <c r="I31" s="5">
        <f t="shared" si="16"/>
        <v>98224.127999999997</v>
      </c>
    </row>
    <row r="32" spans="1:13" x14ac:dyDescent="0.25">
      <c r="A32" s="4" t="s">
        <v>30</v>
      </c>
      <c r="B32" s="5">
        <f>B12*365*24*($L$21/1000)*$L$25*$L$26</f>
        <v>63728.999999999985</v>
      </c>
      <c r="C32" s="5">
        <f>C12*365*24*($L$21/1000)*$L$25*$L$26</f>
        <v>63728.999999999985</v>
      </c>
      <c r="D32" s="5">
        <f>D12*365*24*($L$21/1000)*$L$25*$L$26</f>
        <v>63728.999999999985</v>
      </c>
      <c r="E32" s="5">
        <f>E12*365*24*($L$21/1000)*$L$25*$L$26</f>
        <v>63728.999999999985</v>
      </c>
      <c r="F32" s="5">
        <f>F12*365*24*($M$21/1000)*$M$25*$M$26</f>
        <v>149139</v>
      </c>
      <c r="G32" s="5">
        <f>G12*365*24*($M$21/1000)*$M$25*$M$26</f>
        <v>149139</v>
      </c>
      <c r="H32" s="5">
        <f>H12*365*24*($M$21/1000)*$M$25*$M$26</f>
        <v>149139</v>
      </c>
      <c r="I32" s="5">
        <f>I12*365*24*($M$21/1000)*$M$25*$M$26</f>
        <v>149139</v>
      </c>
    </row>
    <row r="33" spans="1:9" x14ac:dyDescent="0.25">
      <c r="A33" s="4" t="s">
        <v>31</v>
      </c>
      <c r="B33" s="5">
        <f>((($L$14*$L$16)+($L$15*$L$17))*5*365*24)/(1/B6*365*24)*$L$27</f>
        <v>12960</v>
      </c>
      <c r="C33" s="5">
        <f>((($L$14*$L$16)+($L$15*$L$17))*5*365*24)/(1/C6*365*24)*$L$27</f>
        <v>12960</v>
      </c>
      <c r="D33" s="5">
        <f>((($L$14*$L$16)+($L$15*$L$17))*5*365*24)/(1/D6*365*24)*$L$27</f>
        <v>12960</v>
      </c>
      <c r="E33" s="5">
        <f>((($L$14*$L$16)+($L$15*$L$17))*5*365*24)/(1/E6*365*24)*$L$27</f>
        <v>12960</v>
      </c>
      <c r="F33" s="5">
        <f>((($M$14*$M$16)+($M$15*$M$17))*5*365*24)/(1/F6*365*24)*$M$27</f>
        <v>6758.4000000000005</v>
      </c>
      <c r="G33" s="5">
        <f>((($M$14*$M$16)+($M$15*$M$17))*5*365*24)/(1/G6*365*24)*$M$27</f>
        <v>6758.4000000000005</v>
      </c>
      <c r="H33" s="5">
        <f>((($M$14*$M$16)+($M$15*$M$17))*5*365*24)/(1/H6*365*24)*$M$27</f>
        <v>6758.4000000000005</v>
      </c>
      <c r="I33" s="5">
        <f>((($M$14*$M$16)+($M$15*$M$17))*5*365*24)/(1/I6*365*24)*$M$27</f>
        <v>6758.4000000000005</v>
      </c>
    </row>
    <row r="34" spans="1:9" x14ac:dyDescent="0.25">
      <c r="A34" s="4" t="s">
        <v>26</v>
      </c>
      <c r="B34" s="5">
        <f t="shared" ref="B34" si="17">SUM(B31:B33)</f>
        <v>132097.75199999998</v>
      </c>
      <c r="C34" s="5">
        <f t="shared" ref="C34:E34" si="18">SUM(C31:C33)</f>
        <v>132097.75199999998</v>
      </c>
      <c r="D34" s="5">
        <f t="shared" si="18"/>
        <v>132097.75199999998</v>
      </c>
      <c r="E34" s="5">
        <f t="shared" si="18"/>
        <v>132097.75199999998</v>
      </c>
      <c r="F34" s="5">
        <f t="shared" ref="F34:G34" si="19">SUM(F31:F33)</f>
        <v>254121.52799999999</v>
      </c>
      <c r="G34" s="5">
        <f t="shared" si="19"/>
        <v>254121.52799999999</v>
      </c>
      <c r="H34" s="5">
        <f t="shared" ref="H34:I34" si="20">SUM(H31:H33)</f>
        <v>254121.52799999999</v>
      </c>
      <c r="I34" s="5">
        <f t="shared" si="20"/>
        <v>254121.52799999999</v>
      </c>
    </row>
    <row r="35" spans="1:9" x14ac:dyDescent="0.25">
      <c r="A35" s="4" t="s">
        <v>32</v>
      </c>
      <c r="B35" s="6">
        <f t="shared" ref="B35:I35" si="21">B34/B20</f>
        <v>34.400456249999998</v>
      </c>
      <c r="C35" s="6">
        <f t="shared" si="21"/>
        <v>22.933637499999996</v>
      </c>
      <c r="D35" s="6">
        <f t="shared" si="21"/>
        <v>17.200228124999999</v>
      </c>
      <c r="E35" s="6">
        <f t="shared" si="21"/>
        <v>15.289091666666664</v>
      </c>
      <c r="F35" s="6">
        <f t="shared" si="21"/>
        <v>64.626446533203122</v>
      </c>
      <c r="G35" s="6">
        <f t="shared" si="21"/>
        <v>32.313223266601561</v>
      </c>
      <c r="H35" s="6">
        <f t="shared" si="21"/>
        <v>16.156611633300781</v>
      </c>
      <c r="I35" s="6">
        <f t="shared" si="21"/>
        <v>8.0783058166503903</v>
      </c>
    </row>
    <row r="36" spans="1:9" x14ac:dyDescent="0.25">
      <c r="A36" s="4" t="s">
        <v>33</v>
      </c>
      <c r="B36" s="6">
        <f t="shared" ref="B36" si="22">B35*B13*B14/B15*B17</f>
        <v>137.60182499999999</v>
      </c>
      <c r="C36" s="6">
        <f t="shared" ref="C36:E36" si="23">C35*C13*C14/C15*C17</f>
        <v>91.73454999999997</v>
      </c>
      <c r="D36" s="6">
        <f t="shared" si="23"/>
        <v>68.800912499999995</v>
      </c>
      <c r="E36" s="6">
        <f t="shared" si="23"/>
        <v>61.156366666666656</v>
      </c>
      <c r="F36" s="6">
        <f t="shared" ref="F36:G36" si="24">F35*F13*F14/F15*F17</f>
        <v>107.71074422200519</v>
      </c>
      <c r="G36" s="6">
        <f t="shared" si="24"/>
        <v>53.855372111002595</v>
      </c>
      <c r="H36" s="6">
        <f t="shared" ref="H36:I36" si="25">H35*H13*H14/H15*H17</f>
        <v>26.927686055501297</v>
      </c>
      <c r="I36" s="6">
        <f t="shared" si="25"/>
        <v>13.463843027750649</v>
      </c>
    </row>
    <row r="37" spans="1:9" x14ac:dyDescent="0.25">
      <c r="A37" s="4" t="s">
        <v>36</v>
      </c>
      <c r="B37" s="6">
        <f t="shared" ref="B37" si="26">B36/(B12*12)</f>
        <v>2.2933637499999997</v>
      </c>
      <c r="C37" s="6">
        <f t="shared" ref="C37:E37" si="27">C36/(C12*12)</f>
        <v>1.5289091666666661</v>
      </c>
      <c r="D37" s="6">
        <f t="shared" si="27"/>
        <v>1.1466818749999999</v>
      </c>
      <c r="E37" s="6">
        <f t="shared" si="27"/>
        <v>1.0192727777777777</v>
      </c>
      <c r="F37" s="6">
        <f t="shared" ref="F37:G37" si="28">F36/(F12*12)</f>
        <v>1.7951790703667532</v>
      </c>
      <c r="G37" s="6">
        <f t="shared" si="28"/>
        <v>0.89758953518337659</v>
      </c>
      <c r="H37" s="6">
        <f t="shared" ref="H37:I37" si="29">H36/(H12*12)</f>
        <v>0.44879476759168829</v>
      </c>
      <c r="I37" s="6">
        <f t="shared" si="29"/>
        <v>0.22439738379584415</v>
      </c>
    </row>
    <row r="39" spans="1:9" x14ac:dyDescent="0.25">
      <c r="A39" s="1" t="s">
        <v>38</v>
      </c>
    </row>
    <row r="40" spans="1:9" ht="18.75" x14ac:dyDescent="0.3">
      <c r="A40" s="19" t="s">
        <v>41</v>
      </c>
      <c r="B40" s="18">
        <f t="shared" ref="B40:B41" si="30">B25+B36</f>
        <v>268.01849166666665</v>
      </c>
      <c r="C40" s="18">
        <f t="shared" ref="C40:E40" si="31">C25+C36</f>
        <v>205.3456611111111</v>
      </c>
      <c r="D40" s="18">
        <f t="shared" si="31"/>
        <v>174.00924583333332</v>
      </c>
      <c r="E40" s="18">
        <f t="shared" si="31"/>
        <v>163.56377407407405</v>
      </c>
      <c r="F40" s="18">
        <f t="shared" ref="F40:G40" si="32">F25+F36</f>
        <v>443.88967217339405</v>
      </c>
      <c r="G40" s="18">
        <f t="shared" si="32"/>
        <v>355.27816942003039</v>
      </c>
      <c r="H40" s="18">
        <f t="shared" ref="H40:I40" si="33">H25+H36</f>
        <v>252.6390847100152</v>
      </c>
      <c r="I40" s="18">
        <f t="shared" si="33"/>
        <v>230.48620902167428</v>
      </c>
    </row>
    <row r="41" spans="1:9" ht="18.75" x14ac:dyDescent="0.3">
      <c r="A41" s="19" t="s">
        <v>37</v>
      </c>
      <c r="B41" s="18">
        <f t="shared" si="30"/>
        <v>4.4669748611111109</v>
      </c>
      <c r="C41" s="18">
        <f t="shared" ref="C41:E41" si="34">C26+C37</f>
        <v>3.4224276851851849</v>
      </c>
      <c r="D41" s="18">
        <f t="shared" si="34"/>
        <v>2.9001540972222219</v>
      </c>
      <c r="E41" s="18">
        <f t="shared" si="34"/>
        <v>2.7260629012345676</v>
      </c>
      <c r="F41" s="18">
        <f t="shared" ref="F41:G41" si="35">F26+F37</f>
        <v>7.3981612028899013</v>
      </c>
      <c r="G41" s="18">
        <f t="shared" si="35"/>
        <v>5.9213028236671725</v>
      </c>
      <c r="H41" s="18">
        <f t="shared" ref="H41:I41" si="36">H26+H37</f>
        <v>4.2106514118335863</v>
      </c>
      <c r="I41" s="18">
        <f t="shared" si="36"/>
        <v>3.8414368170279047</v>
      </c>
    </row>
    <row r="42" spans="1:9" x14ac:dyDescent="0.25">
      <c r="A42" t="s">
        <v>43</v>
      </c>
      <c r="B42" s="2">
        <f t="shared" ref="B42:I42" si="37">B20/1000</f>
        <v>3.84</v>
      </c>
      <c r="C42" s="2">
        <f t="shared" si="37"/>
        <v>5.76</v>
      </c>
      <c r="D42" s="2">
        <f t="shared" si="37"/>
        <v>7.68</v>
      </c>
      <c r="E42" s="2">
        <f t="shared" si="37"/>
        <v>8.64</v>
      </c>
      <c r="F42" s="2">
        <f t="shared" si="37"/>
        <v>3.9321599999999997</v>
      </c>
      <c r="G42" s="2">
        <f t="shared" si="37"/>
        <v>7.8643199999999993</v>
      </c>
      <c r="H42" s="2">
        <f t="shared" si="37"/>
        <v>15.728639999999999</v>
      </c>
      <c r="I42" s="2">
        <f t="shared" si="37"/>
        <v>31.457279999999997</v>
      </c>
    </row>
    <row r="43" spans="1:9" x14ac:dyDescent="0.25">
      <c r="A43" t="s">
        <v>83</v>
      </c>
      <c r="B43" s="2">
        <f t="shared" ref="B43:I43" si="38">B42/B13/B14*B15/B17</f>
        <v>0.96</v>
      </c>
      <c r="C43" s="2">
        <f t="shared" si="38"/>
        <v>1.44</v>
      </c>
      <c r="D43" s="2">
        <f t="shared" si="38"/>
        <v>1.92</v>
      </c>
      <c r="E43" s="2">
        <f t="shared" si="38"/>
        <v>2.16</v>
      </c>
      <c r="F43" s="2">
        <f t="shared" si="38"/>
        <v>2.3592960000000001</v>
      </c>
      <c r="G43" s="2">
        <f t="shared" si="38"/>
        <v>4.7185920000000001</v>
      </c>
      <c r="H43" s="2">
        <f t="shared" si="38"/>
        <v>9.4371840000000002</v>
      </c>
      <c r="I43" s="2">
        <f t="shared" si="38"/>
        <v>18.874368</v>
      </c>
    </row>
    <row r="44" spans="1:9" x14ac:dyDescent="0.25">
      <c r="B44" s="2"/>
      <c r="C44" s="2"/>
      <c r="D44" s="2"/>
      <c r="E44" s="2"/>
      <c r="F44" s="2"/>
      <c r="G44" s="2"/>
      <c r="H44" s="2"/>
      <c r="I44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990E3-5E9B-B14C-B08F-94DC9EE41F7D}">
  <dimension ref="B2:M41"/>
  <sheetViews>
    <sheetView workbookViewId="0">
      <selection activeCell="M30" sqref="M30"/>
    </sheetView>
  </sheetViews>
  <sheetFormatPr defaultColWidth="8.85546875" defaultRowHeight="15" x14ac:dyDescent="0.25"/>
  <cols>
    <col min="6" max="6" width="1.85546875" bestFit="1" customWidth="1"/>
  </cols>
  <sheetData>
    <row r="2" spans="2:13" x14ac:dyDescent="0.25">
      <c r="C2" s="39" t="s">
        <v>57</v>
      </c>
      <c r="D2" s="39"/>
      <c r="E2" s="39"/>
      <c r="F2" s="39"/>
      <c r="G2" s="39"/>
      <c r="H2" s="39"/>
    </row>
    <row r="3" spans="2:13" x14ac:dyDescent="0.25">
      <c r="C3" s="39"/>
      <c r="D3" s="39"/>
      <c r="E3" s="39"/>
      <c r="F3" s="39"/>
      <c r="G3" s="39"/>
      <c r="H3" s="39"/>
    </row>
    <row r="5" spans="2:13" x14ac:dyDescent="0.25">
      <c r="C5" s="40" t="s">
        <v>56</v>
      </c>
      <c r="D5" s="40"/>
      <c r="E5" s="40"/>
      <c r="F5" s="25">
        <v>1</v>
      </c>
      <c r="H5" s="37" t="s">
        <v>55</v>
      </c>
      <c r="I5" s="37"/>
      <c r="J5" s="37"/>
      <c r="K5" s="37"/>
      <c r="L5" s="37"/>
      <c r="M5" s="37"/>
    </row>
    <row r="7" spans="2:13" ht="14.45" customHeight="1" x14ac:dyDescent="0.25">
      <c r="B7" s="41" t="s">
        <v>53</v>
      </c>
      <c r="C7" s="42"/>
      <c r="D7" s="38" t="s">
        <v>54</v>
      </c>
      <c r="E7" s="38"/>
      <c r="F7" s="24"/>
      <c r="G7" s="24"/>
      <c r="H7" s="24"/>
      <c r="I7" s="41" t="s">
        <v>53</v>
      </c>
      <c r="J7" s="42"/>
      <c r="K7" s="38" t="s">
        <v>52</v>
      </c>
      <c r="L7" s="38"/>
    </row>
    <row r="8" spans="2:13" ht="14.45" customHeight="1" x14ac:dyDescent="0.25">
      <c r="B8" s="34">
        <v>1</v>
      </c>
      <c r="C8" s="34"/>
      <c r="D8" s="43" t="s">
        <v>51</v>
      </c>
      <c r="E8" s="43"/>
      <c r="I8" s="34">
        <v>1</v>
      </c>
      <c r="J8" s="34"/>
      <c r="K8" s="43" t="s">
        <v>51</v>
      </c>
      <c r="L8" s="43"/>
    </row>
    <row r="9" spans="2:13" x14ac:dyDescent="0.25">
      <c r="B9" s="34">
        <v>2</v>
      </c>
      <c r="C9" s="34"/>
      <c r="D9" s="43" t="s">
        <v>51</v>
      </c>
      <c r="E9" s="43"/>
      <c r="I9" s="34">
        <v>2</v>
      </c>
      <c r="J9" s="34"/>
      <c r="K9" s="43" t="s">
        <v>51</v>
      </c>
      <c r="L9" s="43"/>
    </row>
    <row r="10" spans="2:13" x14ac:dyDescent="0.25">
      <c r="B10" s="34">
        <v>3</v>
      </c>
      <c r="C10" s="34"/>
      <c r="D10" s="44">
        <f t="shared" ref="D10:D39" si="0" xml:space="preserve"> ($B10/ ($B10 - $F$5))</f>
        <v>1.5</v>
      </c>
      <c r="E10" s="44"/>
      <c r="I10" s="34">
        <v>3</v>
      </c>
      <c r="J10" s="34"/>
      <c r="K10" s="35">
        <f t="shared" ref="K10:K39" si="1" xml:space="preserve"> ($B10/ ($B10 - $F$5) - 1)</f>
        <v>0.5</v>
      </c>
      <c r="L10" s="35"/>
    </row>
    <row r="11" spans="2:13" ht="14.45" customHeight="1" x14ac:dyDescent="0.25">
      <c r="B11" s="34">
        <v>4</v>
      </c>
      <c r="C11" s="34"/>
      <c r="D11" s="44">
        <f t="shared" si="0"/>
        <v>1.3333333333333333</v>
      </c>
      <c r="E11" s="44"/>
      <c r="I11" s="34">
        <v>4</v>
      </c>
      <c r="J11" s="34"/>
      <c r="K11" s="35">
        <f t="shared" si="1"/>
        <v>0.33333333333333326</v>
      </c>
      <c r="L11" s="35"/>
    </row>
    <row r="12" spans="2:13" ht="14.45" customHeight="1" x14ac:dyDescent="0.25">
      <c r="B12" s="34">
        <v>5</v>
      </c>
      <c r="C12" s="34"/>
      <c r="D12" s="44">
        <f t="shared" si="0"/>
        <v>1.25</v>
      </c>
      <c r="E12" s="44"/>
      <c r="I12" s="34">
        <v>5</v>
      </c>
      <c r="J12" s="34"/>
      <c r="K12" s="35">
        <f t="shared" si="1"/>
        <v>0.25</v>
      </c>
      <c r="L12" s="35"/>
    </row>
    <row r="13" spans="2:13" ht="14.45" customHeight="1" x14ac:dyDescent="0.25">
      <c r="B13" s="34">
        <v>6</v>
      </c>
      <c r="C13" s="34"/>
      <c r="D13" s="44">
        <f t="shared" si="0"/>
        <v>1.2</v>
      </c>
      <c r="E13" s="44"/>
      <c r="I13" s="34">
        <v>6</v>
      </c>
      <c r="J13" s="34"/>
      <c r="K13" s="35">
        <f t="shared" si="1"/>
        <v>0.19999999999999996</v>
      </c>
      <c r="L13" s="35"/>
    </row>
    <row r="14" spans="2:13" ht="14.45" customHeight="1" x14ac:dyDescent="0.25">
      <c r="B14" s="34">
        <v>7</v>
      </c>
      <c r="C14" s="34"/>
      <c r="D14" s="44">
        <f t="shared" si="0"/>
        <v>1.1666666666666667</v>
      </c>
      <c r="E14" s="44"/>
      <c r="I14" s="34">
        <v>7</v>
      </c>
      <c r="J14" s="34"/>
      <c r="K14" s="35">
        <f t="shared" si="1"/>
        <v>0.16666666666666674</v>
      </c>
      <c r="L14" s="35"/>
    </row>
    <row r="15" spans="2:13" ht="14.45" customHeight="1" x14ac:dyDescent="0.25">
      <c r="B15" s="34">
        <v>8</v>
      </c>
      <c r="C15" s="34"/>
      <c r="D15" s="44">
        <f t="shared" si="0"/>
        <v>1.1428571428571428</v>
      </c>
      <c r="E15" s="44"/>
      <c r="I15" s="34">
        <v>8</v>
      </c>
      <c r="J15" s="34"/>
      <c r="K15" s="35">
        <f t="shared" si="1"/>
        <v>0.14285714285714279</v>
      </c>
      <c r="L15" s="35"/>
    </row>
    <row r="16" spans="2:13" ht="14.45" customHeight="1" x14ac:dyDescent="0.25">
      <c r="B16" s="34">
        <v>9</v>
      </c>
      <c r="C16" s="34"/>
      <c r="D16" s="44">
        <f t="shared" si="0"/>
        <v>1.125</v>
      </c>
      <c r="E16" s="44"/>
      <c r="I16" s="34">
        <v>9</v>
      </c>
      <c r="J16" s="34"/>
      <c r="K16" s="35">
        <f t="shared" si="1"/>
        <v>0.125</v>
      </c>
      <c r="L16" s="35"/>
    </row>
    <row r="17" spans="2:12" ht="14.45" customHeight="1" x14ac:dyDescent="0.25">
      <c r="B17" s="34">
        <v>10</v>
      </c>
      <c r="C17" s="34"/>
      <c r="D17" s="44">
        <f t="shared" si="0"/>
        <v>1.1111111111111112</v>
      </c>
      <c r="E17" s="44"/>
      <c r="I17" s="34">
        <v>10</v>
      </c>
      <c r="J17" s="34"/>
      <c r="K17" s="35">
        <f t="shared" si="1"/>
        <v>0.11111111111111116</v>
      </c>
      <c r="L17" s="35"/>
    </row>
    <row r="18" spans="2:12" ht="14.45" customHeight="1" x14ac:dyDescent="0.25">
      <c r="B18" s="34">
        <v>11</v>
      </c>
      <c r="C18" s="34"/>
      <c r="D18" s="44">
        <f t="shared" si="0"/>
        <v>1.1000000000000001</v>
      </c>
      <c r="E18" s="44"/>
      <c r="I18" s="34">
        <v>11</v>
      </c>
      <c r="J18" s="34"/>
      <c r="K18" s="35">
        <f t="shared" si="1"/>
        <v>0.10000000000000009</v>
      </c>
      <c r="L18" s="35"/>
    </row>
    <row r="19" spans="2:12" ht="14.45" customHeight="1" x14ac:dyDescent="0.25">
      <c r="B19" s="34">
        <v>12</v>
      </c>
      <c r="C19" s="34"/>
      <c r="D19" s="44">
        <f t="shared" si="0"/>
        <v>1.0909090909090908</v>
      </c>
      <c r="E19" s="44"/>
      <c r="I19" s="34">
        <v>12</v>
      </c>
      <c r="J19" s="34"/>
      <c r="K19" s="35">
        <f t="shared" si="1"/>
        <v>9.0909090909090828E-2</v>
      </c>
      <c r="L19" s="35"/>
    </row>
    <row r="20" spans="2:12" ht="14.45" customHeight="1" x14ac:dyDescent="0.25">
      <c r="B20" s="34">
        <v>13</v>
      </c>
      <c r="C20" s="34"/>
      <c r="D20" s="44">
        <f t="shared" si="0"/>
        <v>1.0833333333333333</v>
      </c>
      <c r="E20" s="44"/>
      <c r="I20" s="34">
        <v>13</v>
      </c>
      <c r="J20" s="34"/>
      <c r="K20" s="35">
        <f t="shared" si="1"/>
        <v>8.3333333333333259E-2</v>
      </c>
      <c r="L20" s="35"/>
    </row>
    <row r="21" spans="2:12" ht="14.45" customHeight="1" x14ac:dyDescent="0.25">
      <c r="B21" s="34">
        <v>14</v>
      </c>
      <c r="C21" s="34"/>
      <c r="D21" s="44">
        <f t="shared" si="0"/>
        <v>1.0769230769230769</v>
      </c>
      <c r="E21" s="44"/>
      <c r="I21" s="34">
        <v>14</v>
      </c>
      <c r="J21" s="34"/>
      <c r="K21" s="35">
        <f t="shared" si="1"/>
        <v>7.6923076923076872E-2</v>
      </c>
      <c r="L21" s="35"/>
    </row>
    <row r="22" spans="2:12" ht="14.45" customHeight="1" x14ac:dyDescent="0.25">
      <c r="B22" s="34">
        <v>15</v>
      </c>
      <c r="C22" s="34"/>
      <c r="D22" s="44">
        <f t="shared" si="0"/>
        <v>1.0714285714285714</v>
      </c>
      <c r="E22" s="44"/>
      <c r="I22" s="34">
        <v>15</v>
      </c>
      <c r="J22" s="34"/>
      <c r="K22" s="35">
        <f t="shared" si="1"/>
        <v>7.1428571428571397E-2</v>
      </c>
      <c r="L22" s="35"/>
    </row>
    <row r="23" spans="2:12" ht="14.45" customHeight="1" x14ac:dyDescent="0.25">
      <c r="B23" s="34">
        <v>16</v>
      </c>
      <c r="C23" s="34"/>
      <c r="D23" s="44">
        <f t="shared" si="0"/>
        <v>1.0666666666666667</v>
      </c>
      <c r="E23" s="44"/>
      <c r="I23" s="34">
        <v>16</v>
      </c>
      <c r="J23" s="34"/>
      <c r="K23" s="35">
        <f t="shared" si="1"/>
        <v>6.6666666666666652E-2</v>
      </c>
      <c r="L23" s="35"/>
    </row>
    <row r="24" spans="2:12" ht="14.45" customHeight="1" x14ac:dyDescent="0.25">
      <c r="B24" s="34">
        <v>17</v>
      </c>
      <c r="C24" s="34"/>
      <c r="D24" s="44">
        <f t="shared" si="0"/>
        <v>1.0625</v>
      </c>
      <c r="E24" s="44"/>
      <c r="I24" s="34">
        <v>17</v>
      </c>
      <c r="J24" s="34"/>
      <c r="K24" s="35">
        <f t="shared" si="1"/>
        <v>6.25E-2</v>
      </c>
      <c r="L24" s="35"/>
    </row>
    <row r="25" spans="2:12" ht="14.45" customHeight="1" x14ac:dyDescent="0.25">
      <c r="B25" s="34">
        <v>18</v>
      </c>
      <c r="C25" s="34"/>
      <c r="D25" s="44">
        <f t="shared" si="0"/>
        <v>1.0588235294117647</v>
      </c>
      <c r="E25" s="44"/>
      <c r="I25" s="34">
        <v>18</v>
      </c>
      <c r="J25" s="34"/>
      <c r="K25" s="35">
        <f t="shared" si="1"/>
        <v>5.8823529411764719E-2</v>
      </c>
      <c r="L25" s="35"/>
    </row>
    <row r="26" spans="2:12" ht="14.45" customHeight="1" x14ac:dyDescent="0.25">
      <c r="B26" s="34">
        <v>19</v>
      </c>
      <c r="C26" s="34"/>
      <c r="D26" s="44">
        <f t="shared" si="0"/>
        <v>1.0555555555555556</v>
      </c>
      <c r="E26" s="44"/>
      <c r="I26" s="34">
        <v>19</v>
      </c>
      <c r="J26" s="34"/>
      <c r="K26" s="35">
        <f t="shared" si="1"/>
        <v>5.555555555555558E-2</v>
      </c>
      <c r="L26" s="35"/>
    </row>
    <row r="27" spans="2:12" ht="14.45" customHeight="1" x14ac:dyDescent="0.25">
      <c r="B27" s="34">
        <v>20</v>
      </c>
      <c r="C27" s="34"/>
      <c r="D27" s="44">
        <f t="shared" si="0"/>
        <v>1.0526315789473684</v>
      </c>
      <c r="E27" s="44"/>
      <c r="I27" s="34">
        <v>20</v>
      </c>
      <c r="J27" s="34"/>
      <c r="K27" s="35">
        <f t="shared" si="1"/>
        <v>5.2631578947368363E-2</v>
      </c>
      <c r="L27" s="35"/>
    </row>
    <row r="28" spans="2:12" ht="14.45" customHeight="1" x14ac:dyDescent="0.25">
      <c r="B28" s="34">
        <v>21</v>
      </c>
      <c r="C28" s="34"/>
      <c r="D28" s="44">
        <f t="shared" si="0"/>
        <v>1.05</v>
      </c>
      <c r="E28" s="44"/>
      <c r="I28" s="34">
        <v>21</v>
      </c>
      <c r="J28" s="34"/>
      <c r="K28" s="35">
        <f t="shared" si="1"/>
        <v>5.0000000000000044E-2</v>
      </c>
      <c r="L28" s="35"/>
    </row>
    <row r="29" spans="2:12" ht="14.45" customHeight="1" x14ac:dyDescent="0.25">
      <c r="B29" s="34">
        <v>22</v>
      </c>
      <c r="C29" s="34"/>
      <c r="D29" s="44">
        <f t="shared" si="0"/>
        <v>1.0476190476190477</v>
      </c>
      <c r="E29" s="44"/>
      <c r="I29" s="34">
        <v>22</v>
      </c>
      <c r="J29" s="34"/>
      <c r="K29" s="35">
        <f t="shared" si="1"/>
        <v>4.7619047619047672E-2</v>
      </c>
      <c r="L29" s="35"/>
    </row>
    <row r="30" spans="2:12" ht="14.45" customHeight="1" x14ac:dyDescent="0.25">
      <c r="B30" s="34">
        <v>23</v>
      </c>
      <c r="C30" s="34"/>
      <c r="D30" s="44">
        <f t="shared" si="0"/>
        <v>1.0454545454545454</v>
      </c>
      <c r="E30" s="44"/>
      <c r="I30" s="34">
        <v>23</v>
      </c>
      <c r="J30" s="34"/>
      <c r="K30" s="35">
        <f t="shared" si="1"/>
        <v>4.5454545454545414E-2</v>
      </c>
      <c r="L30" s="35"/>
    </row>
    <row r="31" spans="2:12" ht="14.45" customHeight="1" x14ac:dyDescent="0.25">
      <c r="B31" s="34">
        <v>24</v>
      </c>
      <c r="C31" s="34"/>
      <c r="D31" s="44">
        <f t="shared" si="0"/>
        <v>1.0434782608695652</v>
      </c>
      <c r="E31" s="44"/>
      <c r="I31" s="34">
        <v>24</v>
      </c>
      <c r="J31" s="34"/>
      <c r="K31" s="35">
        <f t="shared" si="1"/>
        <v>4.3478260869565188E-2</v>
      </c>
      <c r="L31" s="35"/>
    </row>
    <row r="32" spans="2:12" ht="14.45" customHeight="1" x14ac:dyDescent="0.25">
      <c r="B32" s="34">
        <v>25</v>
      </c>
      <c r="C32" s="34"/>
      <c r="D32" s="44">
        <f t="shared" si="0"/>
        <v>1.0416666666666667</v>
      </c>
      <c r="E32" s="44"/>
      <c r="I32" s="34">
        <v>25</v>
      </c>
      <c r="J32" s="34"/>
      <c r="K32" s="35">
        <f t="shared" si="1"/>
        <v>4.1666666666666741E-2</v>
      </c>
      <c r="L32" s="35"/>
    </row>
    <row r="33" spans="2:12" ht="14.45" customHeight="1" x14ac:dyDescent="0.25">
      <c r="B33" s="34">
        <v>26</v>
      </c>
      <c r="C33" s="34"/>
      <c r="D33" s="44">
        <f t="shared" si="0"/>
        <v>1.04</v>
      </c>
      <c r="E33" s="44"/>
      <c r="I33" s="34">
        <v>26</v>
      </c>
      <c r="J33" s="34"/>
      <c r="K33" s="35">
        <f t="shared" si="1"/>
        <v>4.0000000000000036E-2</v>
      </c>
      <c r="L33" s="35"/>
    </row>
    <row r="34" spans="2:12" ht="14.45" customHeight="1" x14ac:dyDescent="0.25">
      <c r="B34" s="34">
        <v>27</v>
      </c>
      <c r="C34" s="34"/>
      <c r="D34" s="44">
        <f t="shared" si="0"/>
        <v>1.0384615384615385</v>
      </c>
      <c r="E34" s="44"/>
      <c r="I34" s="34">
        <v>27</v>
      </c>
      <c r="J34" s="34"/>
      <c r="K34" s="35">
        <f t="shared" si="1"/>
        <v>3.8461538461538547E-2</v>
      </c>
      <c r="L34" s="35"/>
    </row>
    <row r="35" spans="2:12" ht="14.45" customHeight="1" x14ac:dyDescent="0.25">
      <c r="B35" s="34">
        <v>28</v>
      </c>
      <c r="C35" s="34"/>
      <c r="D35" s="44">
        <f t="shared" si="0"/>
        <v>1.037037037037037</v>
      </c>
      <c r="E35" s="44"/>
      <c r="I35" s="34">
        <v>28</v>
      </c>
      <c r="J35" s="34"/>
      <c r="K35" s="35">
        <f t="shared" si="1"/>
        <v>3.7037037037036979E-2</v>
      </c>
      <c r="L35" s="35"/>
    </row>
    <row r="36" spans="2:12" ht="14.45" customHeight="1" x14ac:dyDescent="0.25">
      <c r="B36" s="34">
        <v>29</v>
      </c>
      <c r="C36" s="34"/>
      <c r="D36" s="44">
        <f t="shared" si="0"/>
        <v>1.0357142857142858</v>
      </c>
      <c r="E36" s="44"/>
      <c r="I36" s="34">
        <v>29</v>
      </c>
      <c r="J36" s="34"/>
      <c r="K36" s="35">
        <f t="shared" si="1"/>
        <v>3.5714285714285809E-2</v>
      </c>
      <c r="L36" s="35"/>
    </row>
    <row r="37" spans="2:12" ht="14.45" customHeight="1" x14ac:dyDescent="0.25">
      <c r="B37" s="34">
        <v>30</v>
      </c>
      <c r="C37" s="34"/>
      <c r="D37" s="44">
        <f t="shared" si="0"/>
        <v>1.0344827586206897</v>
      </c>
      <c r="E37" s="44"/>
      <c r="I37" s="34">
        <v>30</v>
      </c>
      <c r="J37" s="34"/>
      <c r="K37" s="35">
        <f t="shared" si="1"/>
        <v>3.4482758620689724E-2</v>
      </c>
      <c r="L37" s="35"/>
    </row>
    <row r="38" spans="2:12" ht="14.45" customHeight="1" x14ac:dyDescent="0.25">
      <c r="B38" s="34">
        <v>31</v>
      </c>
      <c r="C38" s="34"/>
      <c r="D38" s="44">
        <f t="shared" si="0"/>
        <v>1.0333333333333334</v>
      </c>
      <c r="E38" s="44"/>
      <c r="I38" s="34">
        <v>31</v>
      </c>
      <c r="J38" s="34"/>
      <c r="K38" s="35">
        <f t="shared" si="1"/>
        <v>3.3333333333333437E-2</v>
      </c>
      <c r="L38" s="35"/>
    </row>
    <row r="39" spans="2:12" ht="14.45" customHeight="1" x14ac:dyDescent="0.25">
      <c r="B39" s="34">
        <v>32</v>
      </c>
      <c r="C39" s="34"/>
      <c r="D39" s="44">
        <f t="shared" si="0"/>
        <v>1.032258064516129</v>
      </c>
      <c r="E39" s="44"/>
      <c r="I39" s="34">
        <v>32</v>
      </c>
      <c r="J39" s="34"/>
      <c r="K39" s="35">
        <f t="shared" si="1"/>
        <v>3.2258064516129004E-2</v>
      </c>
      <c r="L39" s="35"/>
    </row>
    <row r="40" spans="2:12" ht="15" customHeight="1" x14ac:dyDescent="0.25">
      <c r="F40" s="24"/>
      <c r="G40" s="24"/>
      <c r="H40" s="24"/>
      <c r="I40" s="24"/>
    </row>
    <row r="41" spans="2:12" ht="14.45" customHeight="1" x14ac:dyDescent="0.25">
      <c r="H41" s="36" t="s">
        <v>50</v>
      </c>
      <c r="I41" s="36"/>
      <c r="J41" s="36"/>
      <c r="K41" s="36"/>
    </row>
  </sheetData>
  <mergeCells count="136">
    <mergeCell ref="B37:C37"/>
    <mergeCell ref="B38:C38"/>
    <mergeCell ref="B39:C39"/>
    <mergeCell ref="D8:E8"/>
    <mergeCell ref="D9:E9"/>
    <mergeCell ref="D10:E10"/>
    <mergeCell ref="D11:E11"/>
    <mergeCell ref="D12:E12"/>
    <mergeCell ref="D13:E13"/>
    <mergeCell ref="D29:E29"/>
    <mergeCell ref="D30:E30"/>
    <mergeCell ref="D31:E31"/>
    <mergeCell ref="D37:E37"/>
    <mergeCell ref="D38:E38"/>
    <mergeCell ref="D39:E39"/>
    <mergeCell ref="D32:E32"/>
    <mergeCell ref="D33:E33"/>
    <mergeCell ref="D34:E34"/>
    <mergeCell ref="D35:E35"/>
    <mergeCell ref="D20:E20"/>
    <mergeCell ref="D21:E21"/>
    <mergeCell ref="D22:E22"/>
    <mergeCell ref="D23:E23"/>
    <mergeCell ref="D24:E24"/>
    <mergeCell ref="D25:E25"/>
    <mergeCell ref="D14:E14"/>
    <mergeCell ref="D15:E15"/>
    <mergeCell ref="D16:E16"/>
    <mergeCell ref="D17:E17"/>
    <mergeCell ref="D18:E18"/>
    <mergeCell ref="D19:E19"/>
    <mergeCell ref="B31:C31"/>
    <mergeCell ref="B32:C32"/>
    <mergeCell ref="B25:C25"/>
    <mergeCell ref="B21:C21"/>
    <mergeCell ref="B22:C22"/>
    <mergeCell ref="B23:C23"/>
    <mergeCell ref="B24:C24"/>
    <mergeCell ref="B33:C33"/>
    <mergeCell ref="B34:C34"/>
    <mergeCell ref="B35:C35"/>
    <mergeCell ref="B36:C36"/>
    <mergeCell ref="D26:E26"/>
    <mergeCell ref="D27:E27"/>
    <mergeCell ref="D28:E28"/>
    <mergeCell ref="B28:C28"/>
    <mergeCell ref="B29:C29"/>
    <mergeCell ref="B30:C30"/>
    <mergeCell ref="D36:E36"/>
    <mergeCell ref="B26:C26"/>
    <mergeCell ref="B27:C27"/>
    <mergeCell ref="B12:C12"/>
    <mergeCell ref="B13:C13"/>
    <mergeCell ref="B14:C14"/>
    <mergeCell ref="B15:C15"/>
    <mergeCell ref="B16:C16"/>
    <mergeCell ref="B19:C19"/>
    <mergeCell ref="B20:C20"/>
    <mergeCell ref="B17:C17"/>
    <mergeCell ref="B18:C18"/>
    <mergeCell ref="H5:M5"/>
    <mergeCell ref="D7:E7"/>
    <mergeCell ref="C2:H3"/>
    <mergeCell ref="C5:E5"/>
    <mergeCell ref="B7:C7"/>
    <mergeCell ref="B8:C8"/>
    <mergeCell ref="K17:L17"/>
    <mergeCell ref="I18:J18"/>
    <mergeCell ref="K18:L18"/>
    <mergeCell ref="I7:J7"/>
    <mergeCell ref="K7:L7"/>
    <mergeCell ref="I8:J8"/>
    <mergeCell ref="K8:L8"/>
    <mergeCell ref="I9:J9"/>
    <mergeCell ref="K9:L9"/>
    <mergeCell ref="B9:C9"/>
    <mergeCell ref="I13:J13"/>
    <mergeCell ref="I10:J10"/>
    <mergeCell ref="K10:L10"/>
    <mergeCell ref="I11:J11"/>
    <mergeCell ref="K11:L11"/>
    <mergeCell ref="I12:J12"/>
    <mergeCell ref="B10:C10"/>
    <mergeCell ref="B11:C11"/>
    <mergeCell ref="K12:L12"/>
    <mergeCell ref="I19:J19"/>
    <mergeCell ref="K19:L19"/>
    <mergeCell ref="I20:J20"/>
    <mergeCell ref="K20:L20"/>
    <mergeCell ref="I21:J21"/>
    <mergeCell ref="K21:L21"/>
    <mergeCell ref="I16:J16"/>
    <mergeCell ref="K16:L16"/>
    <mergeCell ref="I17:J17"/>
    <mergeCell ref="K13:L13"/>
    <mergeCell ref="I14:J14"/>
    <mergeCell ref="K14:L14"/>
    <mergeCell ref="I15:J15"/>
    <mergeCell ref="K15:L15"/>
    <mergeCell ref="I33:J33"/>
    <mergeCell ref="K33:L33"/>
    <mergeCell ref="I27:J27"/>
    <mergeCell ref="K27:L27"/>
    <mergeCell ref="I22:J22"/>
    <mergeCell ref="K22:L22"/>
    <mergeCell ref="I23:J23"/>
    <mergeCell ref="K23:L23"/>
    <mergeCell ref="I24:J24"/>
    <mergeCell ref="K24:L24"/>
    <mergeCell ref="I28:J28"/>
    <mergeCell ref="K28:L28"/>
    <mergeCell ref="I29:J29"/>
    <mergeCell ref="K29:L29"/>
    <mergeCell ref="I30:J30"/>
    <mergeCell ref="K30:L30"/>
    <mergeCell ref="I31:J31"/>
    <mergeCell ref="K31:L31"/>
    <mergeCell ref="I32:J32"/>
    <mergeCell ref="K32:L32"/>
    <mergeCell ref="I25:J25"/>
    <mergeCell ref="K25:L25"/>
    <mergeCell ref="I26:J26"/>
    <mergeCell ref="K26:L26"/>
    <mergeCell ref="I34:J34"/>
    <mergeCell ref="K34:L34"/>
    <mergeCell ref="I35:J35"/>
    <mergeCell ref="K35:L35"/>
    <mergeCell ref="I36:J36"/>
    <mergeCell ref="K36:L36"/>
    <mergeCell ref="H41:K41"/>
    <mergeCell ref="I37:J37"/>
    <mergeCell ref="K37:L37"/>
    <mergeCell ref="I38:J38"/>
    <mergeCell ref="K38:L38"/>
    <mergeCell ref="I39:J39"/>
    <mergeCell ref="K39:L3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15EEF-788F-D24C-ABAB-75EA05DFE413}">
  <dimension ref="B2:M40"/>
  <sheetViews>
    <sheetView workbookViewId="0">
      <selection activeCell="D32" sqref="D32:H32"/>
    </sheetView>
  </sheetViews>
  <sheetFormatPr defaultColWidth="8.85546875" defaultRowHeight="15" x14ac:dyDescent="0.25"/>
  <sheetData>
    <row r="2" spans="2:13" x14ac:dyDescent="0.25">
      <c r="C2" s="39" t="s">
        <v>60</v>
      </c>
      <c r="D2" s="39"/>
      <c r="E2" s="39"/>
      <c r="F2" s="39"/>
      <c r="G2" s="39"/>
      <c r="H2" s="39"/>
    </row>
    <row r="3" spans="2:13" x14ac:dyDescent="0.25">
      <c r="C3" s="39"/>
      <c r="D3" s="39"/>
      <c r="E3" s="39"/>
      <c r="F3" s="39"/>
      <c r="G3" s="39"/>
      <c r="H3" s="39"/>
    </row>
    <row r="5" spans="2:13" x14ac:dyDescent="0.25">
      <c r="C5" s="40" t="s">
        <v>56</v>
      </c>
      <c r="D5" s="40"/>
      <c r="E5" s="40"/>
      <c r="F5" s="25">
        <v>2</v>
      </c>
      <c r="H5" s="37" t="s">
        <v>55</v>
      </c>
      <c r="I5" s="37"/>
      <c r="J5" s="37"/>
      <c r="K5" s="37"/>
      <c r="L5" s="37"/>
      <c r="M5" s="37"/>
    </row>
    <row r="7" spans="2:13" ht="14.45" customHeight="1" x14ac:dyDescent="0.25">
      <c r="B7" s="41" t="s">
        <v>53</v>
      </c>
      <c r="C7" s="41"/>
      <c r="D7" s="37" t="s">
        <v>59</v>
      </c>
      <c r="E7" s="37"/>
      <c r="I7" s="41" t="s">
        <v>53</v>
      </c>
      <c r="J7" s="41"/>
      <c r="K7" s="37" t="s">
        <v>52</v>
      </c>
      <c r="L7" s="37"/>
    </row>
    <row r="8" spans="2:13" x14ac:dyDescent="0.25">
      <c r="B8" s="34">
        <v>1</v>
      </c>
      <c r="C8" s="34"/>
      <c r="D8" s="43" t="s">
        <v>51</v>
      </c>
      <c r="E8" s="43"/>
      <c r="I8" s="34">
        <v>1</v>
      </c>
      <c r="J8" s="34"/>
      <c r="K8" s="43" t="s">
        <v>51</v>
      </c>
      <c r="L8" s="43"/>
    </row>
    <row r="9" spans="2:13" x14ac:dyDescent="0.25">
      <c r="B9" s="34">
        <v>2</v>
      </c>
      <c r="C9" s="34"/>
      <c r="D9" s="43" t="s">
        <v>51</v>
      </c>
      <c r="E9" s="43"/>
      <c r="I9" s="34">
        <v>2</v>
      </c>
      <c r="J9" s="34"/>
      <c r="K9" s="43" t="s">
        <v>51</v>
      </c>
      <c r="L9" s="43"/>
    </row>
    <row r="10" spans="2:13" x14ac:dyDescent="0.25">
      <c r="B10" s="34">
        <v>3</v>
      </c>
      <c r="C10" s="34"/>
      <c r="D10" s="45" t="s">
        <v>51</v>
      </c>
      <c r="E10" s="45"/>
      <c r="I10" s="34">
        <v>3</v>
      </c>
      <c r="J10" s="34"/>
      <c r="K10" s="45" t="s">
        <v>51</v>
      </c>
      <c r="L10" s="45"/>
    </row>
    <row r="11" spans="2:13" x14ac:dyDescent="0.25">
      <c r="B11" s="34">
        <v>4</v>
      </c>
      <c r="C11" s="34"/>
      <c r="D11" s="44">
        <f t="shared" ref="D11:D39" si="0" xml:space="preserve"> ($B11/ ($B11 - $F$5))</f>
        <v>2</v>
      </c>
      <c r="E11" s="44"/>
      <c r="I11" s="34">
        <v>4</v>
      </c>
      <c r="J11" s="34"/>
      <c r="K11" s="35">
        <f t="shared" ref="K11:K39" si="1" xml:space="preserve"> ($B11/ ($B11 - $F$5) - 1)</f>
        <v>1</v>
      </c>
      <c r="L11" s="35"/>
    </row>
    <row r="12" spans="2:13" ht="14.45" customHeight="1" x14ac:dyDescent="0.25">
      <c r="B12" s="34">
        <v>5</v>
      </c>
      <c r="C12" s="34"/>
      <c r="D12" s="44">
        <f t="shared" si="0"/>
        <v>1.6666666666666667</v>
      </c>
      <c r="E12" s="44"/>
      <c r="I12" s="34">
        <v>5</v>
      </c>
      <c r="J12" s="34"/>
      <c r="K12" s="35">
        <f t="shared" si="1"/>
        <v>0.66666666666666674</v>
      </c>
      <c r="L12" s="35"/>
    </row>
    <row r="13" spans="2:13" ht="14.45" customHeight="1" x14ac:dyDescent="0.25">
      <c r="B13" s="34">
        <v>6</v>
      </c>
      <c r="C13" s="34"/>
      <c r="D13" s="44">
        <f t="shared" si="0"/>
        <v>1.5</v>
      </c>
      <c r="E13" s="44"/>
      <c r="I13" s="34">
        <v>6</v>
      </c>
      <c r="J13" s="34"/>
      <c r="K13" s="35">
        <f t="shared" si="1"/>
        <v>0.5</v>
      </c>
      <c r="L13" s="35"/>
    </row>
    <row r="14" spans="2:13" ht="14.45" customHeight="1" x14ac:dyDescent="0.25">
      <c r="B14" s="34">
        <v>7</v>
      </c>
      <c r="C14" s="34"/>
      <c r="D14" s="44">
        <f t="shared" si="0"/>
        <v>1.4</v>
      </c>
      <c r="E14" s="44"/>
      <c r="I14" s="34">
        <v>7</v>
      </c>
      <c r="J14" s="34"/>
      <c r="K14" s="35">
        <f t="shared" si="1"/>
        <v>0.39999999999999991</v>
      </c>
      <c r="L14" s="35"/>
    </row>
    <row r="15" spans="2:13" ht="14.45" customHeight="1" x14ac:dyDescent="0.25">
      <c r="B15" s="34">
        <v>8</v>
      </c>
      <c r="C15" s="34"/>
      <c r="D15" s="44">
        <f t="shared" si="0"/>
        <v>1.3333333333333333</v>
      </c>
      <c r="E15" s="44"/>
      <c r="I15" s="34">
        <v>8</v>
      </c>
      <c r="J15" s="34"/>
      <c r="K15" s="35">
        <f t="shared" si="1"/>
        <v>0.33333333333333326</v>
      </c>
      <c r="L15" s="35"/>
    </row>
    <row r="16" spans="2:13" ht="14.45" customHeight="1" x14ac:dyDescent="0.25">
      <c r="B16" s="34">
        <v>9</v>
      </c>
      <c r="C16" s="34"/>
      <c r="D16" s="44">
        <f t="shared" si="0"/>
        <v>1.2857142857142858</v>
      </c>
      <c r="E16" s="44"/>
      <c r="I16" s="34">
        <v>9</v>
      </c>
      <c r="J16" s="34"/>
      <c r="K16" s="35">
        <f t="shared" si="1"/>
        <v>0.28571428571428581</v>
      </c>
      <c r="L16" s="35"/>
    </row>
    <row r="17" spans="2:12" ht="14.45" customHeight="1" x14ac:dyDescent="0.25">
      <c r="B17" s="34">
        <v>10</v>
      </c>
      <c r="C17" s="34"/>
      <c r="D17" s="44">
        <f t="shared" si="0"/>
        <v>1.25</v>
      </c>
      <c r="E17" s="44"/>
      <c r="I17" s="34">
        <v>10</v>
      </c>
      <c r="J17" s="34"/>
      <c r="K17" s="35">
        <f t="shared" si="1"/>
        <v>0.25</v>
      </c>
      <c r="L17" s="35"/>
    </row>
    <row r="18" spans="2:12" ht="14.45" customHeight="1" x14ac:dyDescent="0.25">
      <c r="B18" s="34">
        <v>11</v>
      </c>
      <c r="C18" s="34"/>
      <c r="D18" s="44">
        <f t="shared" si="0"/>
        <v>1.2222222222222223</v>
      </c>
      <c r="E18" s="44"/>
      <c r="I18" s="34">
        <v>11</v>
      </c>
      <c r="J18" s="34"/>
      <c r="K18" s="35">
        <f t="shared" si="1"/>
        <v>0.22222222222222232</v>
      </c>
      <c r="L18" s="35"/>
    </row>
    <row r="19" spans="2:12" ht="14.45" customHeight="1" x14ac:dyDescent="0.25">
      <c r="B19" s="34">
        <v>12</v>
      </c>
      <c r="C19" s="34"/>
      <c r="D19" s="44">
        <f t="shared" si="0"/>
        <v>1.2</v>
      </c>
      <c r="E19" s="44"/>
      <c r="I19" s="34">
        <v>12</v>
      </c>
      <c r="J19" s="34"/>
      <c r="K19" s="35">
        <f t="shared" si="1"/>
        <v>0.19999999999999996</v>
      </c>
      <c r="L19" s="35"/>
    </row>
    <row r="20" spans="2:12" ht="14.45" customHeight="1" x14ac:dyDescent="0.25">
      <c r="B20" s="34">
        <v>13</v>
      </c>
      <c r="C20" s="34"/>
      <c r="D20" s="44">
        <f t="shared" si="0"/>
        <v>1.1818181818181819</v>
      </c>
      <c r="E20" s="44"/>
      <c r="I20" s="34">
        <v>13</v>
      </c>
      <c r="J20" s="34"/>
      <c r="K20" s="35">
        <f t="shared" si="1"/>
        <v>0.18181818181818188</v>
      </c>
      <c r="L20" s="35"/>
    </row>
    <row r="21" spans="2:12" ht="14.45" customHeight="1" x14ac:dyDescent="0.25">
      <c r="B21" s="34">
        <v>14</v>
      </c>
      <c r="C21" s="34"/>
      <c r="D21" s="44">
        <f t="shared" si="0"/>
        <v>1.1666666666666667</v>
      </c>
      <c r="E21" s="44"/>
      <c r="I21" s="34">
        <v>14</v>
      </c>
      <c r="J21" s="34"/>
      <c r="K21" s="35">
        <f t="shared" si="1"/>
        <v>0.16666666666666674</v>
      </c>
      <c r="L21" s="35"/>
    </row>
    <row r="22" spans="2:12" ht="14.45" customHeight="1" x14ac:dyDescent="0.25">
      <c r="B22" s="34">
        <v>15</v>
      </c>
      <c r="C22" s="34"/>
      <c r="D22" s="44">
        <f t="shared" si="0"/>
        <v>1.1538461538461537</v>
      </c>
      <c r="E22" s="44"/>
      <c r="I22" s="34">
        <v>15</v>
      </c>
      <c r="J22" s="34"/>
      <c r="K22" s="35">
        <f t="shared" si="1"/>
        <v>0.15384615384615374</v>
      </c>
      <c r="L22" s="35"/>
    </row>
    <row r="23" spans="2:12" ht="14.45" customHeight="1" x14ac:dyDescent="0.25">
      <c r="B23" s="34">
        <v>16</v>
      </c>
      <c r="C23" s="34"/>
      <c r="D23" s="44">
        <f t="shared" si="0"/>
        <v>1.1428571428571428</v>
      </c>
      <c r="E23" s="44"/>
      <c r="I23" s="34">
        <v>16</v>
      </c>
      <c r="J23" s="34"/>
      <c r="K23" s="35">
        <f t="shared" si="1"/>
        <v>0.14285714285714279</v>
      </c>
      <c r="L23" s="35"/>
    </row>
    <row r="24" spans="2:12" ht="14.45" customHeight="1" x14ac:dyDescent="0.25">
      <c r="B24" s="34">
        <v>17</v>
      </c>
      <c r="C24" s="34"/>
      <c r="D24" s="44">
        <f t="shared" si="0"/>
        <v>1.1333333333333333</v>
      </c>
      <c r="E24" s="44"/>
      <c r="I24" s="34">
        <v>17</v>
      </c>
      <c r="J24" s="34"/>
      <c r="K24" s="35">
        <f t="shared" si="1"/>
        <v>0.1333333333333333</v>
      </c>
      <c r="L24" s="35"/>
    </row>
    <row r="25" spans="2:12" ht="14.45" customHeight="1" x14ac:dyDescent="0.25">
      <c r="B25" s="34">
        <v>18</v>
      </c>
      <c r="C25" s="34"/>
      <c r="D25" s="44">
        <f t="shared" si="0"/>
        <v>1.125</v>
      </c>
      <c r="E25" s="44"/>
      <c r="I25" s="34">
        <v>18</v>
      </c>
      <c r="J25" s="34"/>
      <c r="K25" s="35">
        <f t="shared" si="1"/>
        <v>0.125</v>
      </c>
      <c r="L25" s="35"/>
    </row>
    <row r="26" spans="2:12" ht="14.45" customHeight="1" x14ac:dyDescent="0.25">
      <c r="B26" s="34">
        <v>19</v>
      </c>
      <c r="C26" s="34"/>
      <c r="D26" s="44">
        <f t="shared" si="0"/>
        <v>1.1176470588235294</v>
      </c>
      <c r="E26" s="44"/>
      <c r="I26" s="34">
        <v>19</v>
      </c>
      <c r="J26" s="34"/>
      <c r="K26" s="35">
        <f t="shared" si="1"/>
        <v>0.11764705882352944</v>
      </c>
      <c r="L26" s="35"/>
    </row>
    <row r="27" spans="2:12" ht="14.45" customHeight="1" x14ac:dyDescent="0.25">
      <c r="B27" s="34">
        <v>20</v>
      </c>
      <c r="C27" s="34"/>
      <c r="D27" s="44">
        <f t="shared" si="0"/>
        <v>1.1111111111111112</v>
      </c>
      <c r="E27" s="44"/>
      <c r="I27" s="34">
        <v>20</v>
      </c>
      <c r="J27" s="34"/>
      <c r="K27" s="35">
        <f t="shared" si="1"/>
        <v>0.11111111111111116</v>
      </c>
      <c r="L27" s="35"/>
    </row>
    <row r="28" spans="2:12" ht="14.45" customHeight="1" x14ac:dyDescent="0.25">
      <c r="B28" s="34">
        <v>21</v>
      </c>
      <c r="C28" s="34"/>
      <c r="D28" s="44">
        <f t="shared" si="0"/>
        <v>1.1052631578947369</v>
      </c>
      <c r="E28" s="44"/>
      <c r="I28" s="34">
        <v>21</v>
      </c>
      <c r="J28" s="34"/>
      <c r="K28" s="35">
        <f t="shared" si="1"/>
        <v>0.10526315789473695</v>
      </c>
      <c r="L28" s="35"/>
    </row>
    <row r="29" spans="2:12" ht="14.45" customHeight="1" x14ac:dyDescent="0.25">
      <c r="B29" s="34">
        <v>22</v>
      </c>
      <c r="C29" s="34"/>
      <c r="D29" s="44">
        <f t="shared" si="0"/>
        <v>1.1000000000000001</v>
      </c>
      <c r="E29" s="44"/>
      <c r="I29" s="34">
        <v>22</v>
      </c>
      <c r="J29" s="34"/>
      <c r="K29" s="35">
        <f t="shared" si="1"/>
        <v>0.10000000000000009</v>
      </c>
      <c r="L29" s="35"/>
    </row>
    <row r="30" spans="2:12" ht="14.45" customHeight="1" x14ac:dyDescent="0.25">
      <c r="B30" s="34">
        <v>23</v>
      </c>
      <c r="C30" s="34"/>
      <c r="D30" s="44">
        <f t="shared" si="0"/>
        <v>1.0952380952380953</v>
      </c>
      <c r="E30" s="44"/>
      <c r="I30" s="34">
        <v>23</v>
      </c>
      <c r="J30" s="34"/>
      <c r="K30" s="35">
        <f t="shared" si="1"/>
        <v>9.5238095238095344E-2</v>
      </c>
      <c r="L30" s="35"/>
    </row>
    <row r="31" spans="2:12" ht="14.45" customHeight="1" x14ac:dyDescent="0.25">
      <c r="B31" s="34">
        <v>24</v>
      </c>
      <c r="C31" s="34"/>
      <c r="D31" s="44">
        <f t="shared" si="0"/>
        <v>1.0909090909090908</v>
      </c>
      <c r="E31" s="44"/>
      <c r="I31" s="34">
        <v>24</v>
      </c>
      <c r="J31" s="34"/>
      <c r="K31" s="35">
        <f t="shared" si="1"/>
        <v>9.0909090909090828E-2</v>
      </c>
      <c r="L31" s="35"/>
    </row>
    <row r="32" spans="2:12" ht="14.45" customHeight="1" x14ac:dyDescent="0.25">
      <c r="B32" s="34">
        <v>25</v>
      </c>
      <c r="C32" s="34"/>
      <c r="D32" s="44">
        <f t="shared" si="0"/>
        <v>1.0869565217391304</v>
      </c>
      <c r="E32" s="44"/>
      <c r="I32" s="34">
        <v>25</v>
      </c>
      <c r="J32" s="34"/>
      <c r="K32" s="35">
        <f t="shared" si="1"/>
        <v>8.6956521739130377E-2</v>
      </c>
      <c r="L32" s="35"/>
    </row>
    <row r="33" spans="2:12" ht="14.45" customHeight="1" x14ac:dyDescent="0.25">
      <c r="B33" s="34">
        <v>26</v>
      </c>
      <c r="C33" s="34"/>
      <c r="D33" s="44">
        <f t="shared" si="0"/>
        <v>1.0833333333333333</v>
      </c>
      <c r="E33" s="44"/>
      <c r="I33" s="34">
        <v>26</v>
      </c>
      <c r="J33" s="34"/>
      <c r="K33" s="35">
        <f t="shared" si="1"/>
        <v>8.3333333333333259E-2</v>
      </c>
      <c r="L33" s="35"/>
    </row>
    <row r="34" spans="2:12" ht="14.45" customHeight="1" x14ac:dyDescent="0.25">
      <c r="B34" s="34">
        <v>27</v>
      </c>
      <c r="C34" s="34"/>
      <c r="D34" s="44">
        <f t="shared" si="0"/>
        <v>1.08</v>
      </c>
      <c r="E34" s="44"/>
      <c r="I34" s="34">
        <v>27</v>
      </c>
      <c r="J34" s="34"/>
      <c r="K34" s="35">
        <f t="shared" si="1"/>
        <v>8.0000000000000071E-2</v>
      </c>
      <c r="L34" s="35"/>
    </row>
    <row r="35" spans="2:12" ht="14.45" customHeight="1" x14ac:dyDescent="0.25">
      <c r="B35" s="34">
        <v>28</v>
      </c>
      <c r="C35" s="34"/>
      <c r="D35" s="44">
        <f t="shared" si="0"/>
        <v>1.0769230769230769</v>
      </c>
      <c r="E35" s="44"/>
      <c r="I35" s="34">
        <v>28</v>
      </c>
      <c r="J35" s="34"/>
      <c r="K35" s="35">
        <f t="shared" si="1"/>
        <v>7.6923076923076872E-2</v>
      </c>
      <c r="L35" s="35"/>
    </row>
    <row r="36" spans="2:12" ht="14.45" customHeight="1" x14ac:dyDescent="0.25">
      <c r="B36" s="34">
        <v>29</v>
      </c>
      <c r="C36" s="34"/>
      <c r="D36" s="44">
        <f t="shared" si="0"/>
        <v>1.0740740740740742</v>
      </c>
      <c r="E36" s="44"/>
      <c r="I36" s="34">
        <v>29</v>
      </c>
      <c r="J36" s="34"/>
      <c r="K36" s="35">
        <f t="shared" si="1"/>
        <v>7.4074074074074181E-2</v>
      </c>
      <c r="L36" s="35"/>
    </row>
    <row r="37" spans="2:12" ht="14.45" customHeight="1" x14ac:dyDescent="0.25">
      <c r="B37" s="34">
        <v>30</v>
      </c>
      <c r="C37" s="34"/>
      <c r="D37" s="44">
        <f t="shared" si="0"/>
        <v>1.0714285714285714</v>
      </c>
      <c r="E37" s="44"/>
      <c r="I37" s="34">
        <v>30</v>
      </c>
      <c r="J37" s="34"/>
      <c r="K37" s="35">
        <f t="shared" si="1"/>
        <v>7.1428571428571397E-2</v>
      </c>
      <c r="L37" s="35"/>
    </row>
    <row r="38" spans="2:12" ht="14.45" customHeight="1" x14ac:dyDescent="0.25">
      <c r="B38" s="34">
        <v>31</v>
      </c>
      <c r="C38" s="34"/>
      <c r="D38" s="44">
        <f t="shared" si="0"/>
        <v>1.0689655172413792</v>
      </c>
      <c r="E38" s="44"/>
      <c r="I38" s="34">
        <v>31</v>
      </c>
      <c r="J38" s="34"/>
      <c r="K38" s="35">
        <f t="shared" si="1"/>
        <v>6.8965517241379226E-2</v>
      </c>
      <c r="L38" s="35"/>
    </row>
    <row r="39" spans="2:12" ht="14.45" customHeight="1" x14ac:dyDescent="0.25">
      <c r="B39" s="34">
        <v>32</v>
      </c>
      <c r="C39" s="34"/>
      <c r="D39" s="44">
        <f t="shared" si="0"/>
        <v>1.0666666666666667</v>
      </c>
      <c r="E39" s="44"/>
      <c r="I39" s="34">
        <v>32</v>
      </c>
      <c r="J39" s="34"/>
      <c r="K39" s="35">
        <f t="shared" si="1"/>
        <v>6.6666666666666652E-2</v>
      </c>
      <c r="L39" s="35"/>
    </row>
    <row r="40" spans="2:12" x14ac:dyDescent="0.25">
      <c r="F40" s="46" t="s">
        <v>58</v>
      </c>
      <c r="G40" s="46"/>
      <c r="H40" s="46"/>
      <c r="I40" s="46"/>
    </row>
  </sheetData>
  <mergeCells count="136">
    <mergeCell ref="B35:C35"/>
    <mergeCell ref="B36:C36"/>
    <mergeCell ref="B37:C37"/>
    <mergeCell ref="F40:I40"/>
    <mergeCell ref="I33:J33"/>
    <mergeCell ref="I37:J37"/>
    <mergeCell ref="D14:E14"/>
    <mergeCell ref="D15:E15"/>
    <mergeCell ref="D30:E30"/>
    <mergeCell ref="D31:E31"/>
    <mergeCell ref="D37:E37"/>
    <mergeCell ref="D38:E38"/>
    <mergeCell ref="D39:E39"/>
    <mergeCell ref="D32:E32"/>
    <mergeCell ref="D33:E33"/>
    <mergeCell ref="D34:E34"/>
    <mergeCell ref="D35:E35"/>
    <mergeCell ref="D36:E36"/>
    <mergeCell ref="D26:E26"/>
    <mergeCell ref="D27:E27"/>
    <mergeCell ref="D16:E16"/>
    <mergeCell ref="D17:E17"/>
    <mergeCell ref="D18:E18"/>
    <mergeCell ref="D19:E19"/>
    <mergeCell ref="B32:C32"/>
    <mergeCell ref="B39:C39"/>
    <mergeCell ref="B26:C26"/>
    <mergeCell ref="B27:C27"/>
    <mergeCell ref="B28:C28"/>
    <mergeCell ref="I7:J7"/>
    <mergeCell ref="I8:J8"/>
    <mergeCell ref="I9:J9"/>
    <mergeCell ref="I15:J15"/>
    <mergeCell ref="I19:J1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38:C38"/>
    <mergeCell ref="B33:C33"/>
    <mergeCell ref="B34:C34"/>
    <mergeCell ref="B9:C9"/>
    <mergeCell ref="B10:C10"/>
    <mergeCell ref="C2:H3"/>
    <mergeCell ref="C5:E5"/>
    <mergeCell ref="B7:C7"/>
    <mergeCell ref="I13:J13"/>
    <mergeCell ref="B29:C29"/>
    <mergeCell ref="B30:C30"/>
    <mergeCell ref="B31:C31"/>
    <mergeCell ref="D20:E20"/>
    <mergeCell ref="D21:E21"/>
    <mergeCell ref="D28:E28"/>
    <mergeCell ref="D29:E29"/>
    <mergeCell ref="B24:C24"/>
    <mergeCell ref="B25:C25"/>
    <mergeCell ref="H5:M5"/>
    <mergeCell ref="B11:C11"/>
    <mergeCell ref="K7:L7"/>
    <mergeCell ref="K8:L8"/>
    <mergeCell ref="K9:L9"/>
    <mergeCell ref="D22:E22"/>
    <mergeCell ref="D23:E23"/>
    <mergeCell ref="D24:E24"/>
    <mergeCell ref="D25:E25"/>
    <mergeCell ref="D8:E8"/>
    <mergeCell ref="D9:E9"/>
    <mergeCell ref="D10:E10"/>
    <mergeCell ref="D11:E11"/>
    <mergeCell ref="D12:E12"/>
    <mergeCell ref="D13:E13"/>
    <mergeCell ref="I16:J16"/>
    <mergeCell ref="K16:L16"/>
    <mergeCell ref="I17:J17"/>
    <mergeCell ref="K17:L17"/>
    <mergeCell ref="B17:C17"/>
    <mergeCell ref="D7:E7"/>
    <mergeCell ref="B8:C8"/>
    <mergeCell ref="K27:L27"/>
    <mergeCell ref="I22:J22"/>
    <mergeCell ref="K22:L22"/>
    <mergeCell ref="I23:J23"/>
    <mergeCell ref="I18:J18"/>
    <mergeCell ref="K15:L15"/>
    <mergeCell ref="I10:J10"/>
    <mergeCell ref="K10:L10"/>
    <mergeCell ref="I11:J11"/>
    <mergeCell ref="K11:L11"/>
    <mergeCell ref="I12:J12"/>
    <mergeCell ref="K12:L12"/>
    <mergeCell ref="K18:L18"/>
    <mergeCell ref="K13:L13"/>
    <mergeCell ref="I14:J14"/>
    <mergeCell ref="K14:L14"/>
    <mergeCell ref="K19:L19"/>
    <mergeCell ref="I20:J20"/>
    <mergeCell ref="K20:L20"/>
    <mergeCell ref="I21:J21"/>
    <mergeCell ref="K21:L21"/>
    <mergeCell ref="K33:L33"/>
    <mergeCell ref="I28:J28"/>
    <mergeCell ref="K28:L28"/>
    <mergeCell ref="I29:J29"/>
    <mergeCell ref="K29:L29"/>
    <mergeCell ref="I30:J30"/>
    <mergeCell ref="K30:L30"/>
    <mergeCell ref="K23:L23"/>
    <mergeCell ref="I24:J24"/>
    <mergeCell ref="K24:L24"/>
    <mergeCell ref="I31:J31"/>
    <mergeCell ref="K31:L31"/>
    <mergeCell ref="I32:J32"/>
    <mergeCell ref="K32:L32"/>
    <mergeCell ref="I25:J25"/>
    <mergeCell ref="K25:L25"/>
    <mergeCell ref="I26:J26"/>
    <mergeCell ref="K26:L26"/>
    <mergeCell ref="I27:J27"/>
    <mergeCell ref="K36:L36"/>
    <mergeCell ref="K37:L37"/>
    <mergeCell ref="I38:J38"/>
    <mergeCell ref="K38:L38"/>
    <mergeCell ref="I39:J39"/>
    <mergeCell ref="K39:L39"/>
    <mergeCell ref="I34:J34"/>
    <mergeCell ref="K34:L34"/>
    <mergeCell ref="I35:J35"/>
    <mergeCell ref="K35:L35"/>
    <mergeCell ref="I36:J3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6EDF7-5727-2C41-8F5F-4A9554C40077}">
  <dimension ref="C2:AK32"/>
  <sheetViews>
    <sheetView topLeftCell="B1" workbookViewId="0">
      <selection activeCell="E15" sqref="E15"/>
    </sheetView>
  </sheetViews>
  <sheetFormatPr defaultColWidth="8.85546875" defaultRowHeight="15" x14ac:dyDescent="0.25"/>
  <cols>
    <col min="3" max="3" width="2.85546875" bestFit="1" customWidth="1"/>
    <col min="4" max="5" width="4.42578125" bestFit="1" customWidth="1"/>
    <col min="6" max="6" width="4.42578125" customWidth="1"/>
    <col min="7" max="11" width="4.42578125" bestFit="1" customWidth="1"/>
    <col min="12" max="19" width="5.42578125" bestFit="1" customWidth="1"/>
    <col min="21" max="21" width="4.7109375" customWidth="1"/>
    <col min="31" max="37" width="9.28515625" bestFit="1" customWidth="1"/>
  </cols>
  <sheetData>
    <row r="2" spans="3:37" x14ac:dyDescent="0.25">
      <c r="C2" s="48" t="s">
        <v>68</v>
      </c>
      <c r="D2" s="48"/>
      <c r="E2" s="48"/>
      <c r="F2" s="48"/>
      <c r="G2" s="48"/>
      <c r="H2" s="48"/>
      <c r="I2" s="48"/>
      <c r="J2" s="48"/>
    </row>
    <row r="3" spans="3:37" x14ac:dyDescent="0.25">
      <c r="C3" s="48"/>
      <c r="D3" s="48"/>
      <c r="E3" s="48"/>
      <c r="F3" s="48"/>
      <c r="G3" s="48"/>
      <c r="H3" s="48"/>
      <c r="I3" s="48"/>
      <c r="J3" s="48"/>
    </row>
    <row r="5" spans="3:37" x14ac:dyDescent="0.25">
      <c r="D5" s="31" t="s">
        <v>64</v>
      </c>
      <c r="E5" s="51" t="s">
        <v>67</v>
      </c>
      <c r="F5" s="51"/>
      <c r="G5" s="51"/>
      <c r="H5" s="51"/>
    </row>
    <row r="6" spans="3:37" x14ac:dyDescent="0.25">
      <c r="D6" s="27" t="s">
        <v>63</v>
      </c>
      <c r="E6" s="40" t="s">
        <v>66</v>
      </c>
      <c r="F6" s="40"/>
      <c r="G6" s="40"/>
      <c r="H6" s="40"/>
    </row>
    <row r="8" spans="3:37" ht="15" customHeight="1" x14ac:dyDescent="0.25">
      <c r="D8" s="49" t="s">
        <v>65</v>
      </c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V8" s="49" t="s">
        <v>52</v>
      </c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</row>
    <row r="9" spans="3:37" x14ac:dyDescent="0.25"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</row>
    <row r="10" spans="3:37" x14ac:dyDescent="0.25">
      <c r="D10" s="30" t="s">
        <v>64</v>
      </c>
      <c r="V10" s="30" t="s">
        <v>64</v>
      </c>
    </row>
    <row r="11" spans="3:37" x14ac:dyDescent="0.25">
      <c r="C11" s="27" t="s">
        <v>63</v>
      </c>
      <c r="D11" s="29">
        <v>1</v>
      </c>
      <c r="E11" s="29">
        <v>2</v>
      </c>
      <c r="F11" s="29">
        <v>3</v>
      </c>
      <c r="G11" s="29">
        <v>4</v>
      </c>
      <c r="H11" s="29">
        <v>5</v>
      </c>
      <c r="I11" s="29">
        <v>6</v>
      </c>
      <c r="J11" s="29">
        <v>7</v>
      </c>
      <c r="K11" s="29">
        <v>8</v>
      </c>
      <c r="L11" s="29">
        <v>9</v>
      </c>
      <c r="M11" s="29">
        <v>10</v>
      </c>
      <c r="N11" s="29">
        <v>11</v>
      </c>
      <c r="O11" s="29">
        <v>12</v>
      </c>
      <c r="P11" s="29">
        <v>13</v>
      </c>
      <c r="Q11" s="29">
        <v>14</v>
      </c>
      <c r="R11" s="29">
        <v>15</v>
      </c>
      <c r="S11" s="29">
        <v>16</v>
      </c>
      <c r="U11" s="27" t="s">
        <v>63</v>
      </c>
      <c r="V11" s="29">
        <v>1</v>
      </c>
      <c r="W11" s="29">
        <v>2</v>
      </c>
      <c r="X11" s="29">
        <v>3</v>
      </c>
      <c r="Y11" s="29">
        <v>4</v>
      </c>
      <c r="Z11" s="29">
        <v>5</v>
      </c>
      <c r="AA11" s="29">
        <v>6</v>
      </c>
      <c r="AB11" s="29">
        <v>7</v>
      </c>
      <c r="AC11" s="29">
        <v>8</v>
      </c>
      <c r="AD11" s="29">
        <v>9</v>
      </c>
      <c r="AE11" s="29">
        <v>10</v>
      </c>
      <c r="AF11" s="29">
        <v>11</v>
      </c>
      <c r="AG11" s="29">
        <v>12</v>
      </c>
      <c r="AH11" s="29">
        <v>13</v>
      </c>
      <c r="AI11" s="29">
        <v>14</v>
      </c>
      <c r="AJ11" s="29">
        <v>15</v>
      </c>
      <c r="AK11" s="29">
        <v>16</v>
      </c>
    </row>
    <row r="12" spans="3:37" x14ac:dyDescent="0.25">
      <c r="C12" s="27">
        <v>1</v>
      </c>
      <c r="D12" s="28">
        <f t="shared" ref="D12:S21" si="0" xml:space="preserve"> (D$11 + $C12) / $C12</f>
        <v>2</v>
      </c>
      <c r="E12" s="28">
        <f t="shared" si="0"/>
        <v>3</v>
      </c>
      <c r="F12" s="28">
        <f t="shared" si="0"/>
        <v>4</v>
      </c>
      <c r="G12" s="28">
        <f t="shared" si="0"/>
        <v>5</v>
      </c>
      <c r="H12" s="28">
        <f t="shared" si="0"/>
        <v>6</v>
      </c>
      <c r="I12" s="28">
        <f t="shared" si="0"/>
        <v>7</v>
      </c>
      <c r="J12" s="28">
        <f t="shared" si="0"/>
        <v>8</v>
      </c>
      <c r="K12" s="28">
        <f t="shared" si="0"/>
        <v>9</v>
      </c>
      <c r="L12" s="28">
        <f t="shared" si="0"/>
        <v>10</v>
      </c>
      <c r="M12" s="28">
        <f t="shared" si="0"/>
        <v>11</v>
      </c>
      <c r="N12" s="28">
        <f t="shared" si="0"/>
        <v>12</v>
      </c>
      <c r="O12" s="28">
        <f t="shared" si="0"/>
        <v>13</v>
      </c>
      <c r="P12" s="28">
        <f t="shared" si="0"/>
        <v>14</v>
      </c>
      <c r="Q12" s="28">
        <f t="shared" si="0"/>
        <v>15</v>
      </c>
      <c r="R12" s="28">
        <f t="shared" si="0"/>
        <v>16</v>
      </c>
      <c r="S12" s="28">
        <f t="shared" si="0"/>
        <v>17</v>
      </c>
      <c r="U12" s="27">
        <v>1</v>
      </c>
      <c r="V12" s="26">
        <f t="shared" ref="V12:AK21" si="1" xml:space="preserve"> ((V$11 + $C12) / $C12) - 1</f>
        <v>1</v>
      </c>
      <c r="W12" s="26">
        <f t="shared" si="1"/>
        <v>2</v>
      </c>
      <c r="X12" s="26">
        <f t="shared" si="1"/>
        <v>3</v>
      </c>
      <c r="Y12" s="26">
        <f t="shared" si="1"/>
        <v>4</v>
      </c>
      <c r="Z12" s="26">
        <f t="shared" si="1"/>
        <v>5</v>
      </c>
      <c r="AA12" s="26">
        <f t="shared" si="1"/>
        <v>6</v>
      </c>
      <c r="AB12" s="26">
        <f t="shared" si="1"/>
        <v>7</v>
      </c>
      <c r="AC12" s="26">
        <f t="shared" si="1"/>
        <v>8</v>
      </c>
      <c r="AD12" s="26">
        <f t="shared" si="1"/>
        <v>9</v>
      </c>
      <c r="AE12" s="26">
        <f t="shared" si="1"/>
        <v>10</v>
      </c>
      <c r="AF12" s="26">
        <f t="shared" si="1"/>
        <v>11</v>
      </c>
      <c r="AG12" s="26">
        <f t="shared" si="1"/>
        <v>12</v>
      </c>
      <c r="AH12" s="26">
        <f t="shared" si="1"/>
        <v>13</v>
      </c>
      <c r="AI12" s="26">
        <f t="shared" si="1"/>
        <v>14</v>
      </c>
      <c r="AJ12" s="26">
        <f t="shared" si="1"/>
        <v>15</v>
      </c>
      <c r="AK12" s="26">
        <f t="shared" si="1"/>
        <v>16</v>
      </c>
    </row>
    <row r="13" spans="3:37" x14ac:dyDescent="0.25">
      <c r="C13" s="27">
        <v>2</v>
      </c>
      <c r="D13" s="28">
        <f t="shared" si="0"/>
        <v>1.5</v>
      </c>
      <c r="E13" s="28">
        <f t="shared" si="0"/>
        <v>2</v>
      </c>
      <c r="F13" s="28">
        <f t="shared" si="0"/>
        <v>2.5</v>
      </c>
      <c r="G13" s="28">
        <f t="shared" si="0"/>
        <v>3</v>
      </c>
      <c r="H13" s="28">
        <f t="shared" si="0"/>
        <v>3.5</v>
      </c>
      <c r="I13" s="28">
        <f t="shared" si="0"/>
        <v>4</v>
      </c>
      <c r="J13" s="28">
        <f t="shared" si="0"/>
        <v>4.5</v>
      </c>
      <c r="K13" s="28">
        <f t="shared" si="0"/>
        <v>5</v>
      </c>
      <c r="L13" s="28">
        <f t="shared" si="0"/>
        <v>5.5</v>
      </c>
      <c r="M13" s="28">
        <f t="shared" si="0"/>
        <v>6</v>
      </c>
      <c r="N13" s="28">
        <f t="shared" si="0"/>
        <v>6.5</v>
      </c>
      <c r="O13" s="28">
        <f t="shared" si="0"/>
        <v>7</v>
      </c>
      <c r="P13" s="28">
        <f t="shared" si="0"/>
        <v>7.5</v>
      </c>
      <c r="Q13" s="28">
        <f t="shared" si="0"/>
        <v>8</v>
      </c>
      <c r="R13" s="28">
        <f t="shared" si="0"/>
        <v>8.5</v>
      </c>
      <c r="S13" s="28">
        <f t="shared" si="0"/>
        <v>9</v>
      </c>
      <c r="U13" s="27">
        <v>2</v>
      </c>
      <c r="V13" s="26">
        <f t="shared" si="1"/>
        <v>0.5</v>
      </c>
      <c r="W13" s="26">
        <f t="shared" si="1"/>
        <v>1</v>
      </c>
      <c r="X13" s="26">
        <f t="shared" si="1"/>
        <v>1.5</v>
      </c>
      <c r="Y13" s="26">
        <f t="shared" si="1"/>
        <v>2</v>
      </c>
      <c r="Z13" s="26">
        <f t="shared" si="1"/>
        <v>2.5</v>
      </c>
      <c r="AA13" s="26">
        <f t="shared" si="1"/>
        <v>3</v>
      </c>
      <c r="AB13" s="26">
        <f t="shared" si="1"/>
        <v>3.5</v>
      </c>
      <c r="AC13" s="26">
        <f t="shared" si="1"/>
        <v>4</v>
      </c>
      <c r="AD13" s="26">
        <f t="shared" si="1"/>
        <v>4.5</v>
      </c>
      <c r="AE13" s="26">
        <f t="shared" si="1"/>
        <v>5</v>
      </c>
      <c r="AF13" s="26">
        <f t="shared" si="1"/>
        <v>5.5</v>
      </c>
      <c r="AG13" s="26">
        <f t="shared" si="1"/>
        <v>6</v>
      </c>
      <c r="AH13" s="26">
        <f t="shared" si="1"/>
        <v>6.5</v>
      </c>
      <c r="AI13" s="26">
        <f t="shared" si="1"/>
        <v>7</v>
      </c>
      <c r="AJ13" s="26">
        <f t="shared" si="1"/>
        <v>7.5</v>
      </c>
      <c r="AK13" s="26">
        <f t="shared" si="1"/>
        <v>8</v>
      </c>
    </row>
    <row r="14" spans="3:37" x14ac:dyDescent="0.25">
      <c r="C14" s="27">
        <v>3</v>
      </c>
      <c r="D14" s="28">
        <f t="shared" si="0"/>
        <v>1.3333333333333333</v>
      </c>
      <c r="E14" s="28">
        <f t="shared" si="0"/>
        <v>1.6666666666666667</v>
      </c>
      <c r="F14" s="28">
        <f t="shared" si="0"/>
        <v>2</v>
      </c>
      <c r="G14" s="28">
        <f t="shared" si="0"/>
        <v>2.3333333333333335</v>
      </c>
      <c r="H14" s="28">
        <f t="shared" si="0"/>
        <v>2.6666666666666665</v>
      </c>
      <c r="I14" s="28">
        <f t="shared" si="0"/>
        <v>3</v>
      </c>
      <c r="J14" s="28">
        <f t="shared" si="0"/>
        <v>3.3333333333333335</v>
      </c>
      <c r="K14" s="28">
        <f t="shared" si="0"/>
        <v>3.6666666666666665</v>
      </c>
      <c r="L14" s="28">
        <f t="shared" si="0"/>
        <v>4</v>
      </c>
      <c r="M14" s="28">
        <f t="shared" si="0"/>
        <v>4.333333333333333</v>
      </c>
      <c r="N14" s="28">
        <f t="shared" si="0"/>
        <v>4.666666666666667</v>
      </c>
      <c r="O14" s="28">
        <f t="shared" si="0"/>
        <v>5</v>
      </c>
      <c r="P14" s="28">
        <f t="shared" si="0"/>
        <v>5.333333333333333</v>
      </c>
      <c r="Q14" s="28">
        <f t="shared" si="0"/>
        <v>5.666666666666667</v>
      </c>
      <c r="R14" s="28">
        <f t="shared" si="0"/>
        <v>6</v>
      </c>
      <c r="S14" s="28">
        <f t="shared" si="0"/>
        <v>6.333333333333333</v>
      </c>
      <c r="U14" s="27">
        <v>3</v>
      </c>
      <c r="V14" s="26">
        <f t="shared" si="1"/>
        <v>0.33333333333333326</v>
      </c>
      <c r="W14" s="26">
        <f t="shared" si="1"/>
        <v>0.66666666666666674</v>
      </c>
      <c r="X14" s="26">
        <f t="shared" si="1"/>
        <v>1</v>
      </c>
      <c r="Y14" s="26">
        <f t="shared" si="1"/>
        <v>1.3333333333333335</v>
      </c>
      <c r="Z14" s="26">
        <f t="shared" si="1"/>
        <v>1.6666666666666665</v>
      </c>
      <c r="AA14" s="26">
        <f t="shared" si="1"/>
        <v>2</v>
      </c>
      <c r="AB14" s="26">
        <f t="shared" si="1"/>
        <v>2.3333333333333335</v>
      </c>
      <c r="AC14" s="26">
        <f t="shared" si="1"/>
        <v>2.6666666666666665</v>
      </c>
      <c r="AD14" s="26">
        <f t="shared" si="1"/>
        <v>3</v>
      </c>
      <c r="AE14" s="26">
        <f t="shared" si="1"/>
        <v>3.333333333333333</v>
      </c>
      <c r="AF14" s="26">
        <f t="shared" si="1"/>
        <v>3.666666666666667</v>
      </c>
      <c r="AG14" s="26">
        <f t="shared" si="1"/>
        <v>4</v>
      </c>
      <c r="AH14" s="26">
        <f t="shared" si="1"/>
        <v>4.333333333333333</v>
      </c>
      <c r="AI14" s="26">
        <f t="shared" si="1"/>
        <v>4.666666666666667</v>
      </c>
      <c r="AJ14" s="26">
        <f t="shared" si="1"/>
        <v>5</v>
      </c>
      <c r="AK14" s="26">
        <f t="shared" si="1"/>
        <v>5.333333333333333</v>
      </c>
    </row>
    <row r="15" spans="3:37" x14ac:dyDescent="0.25">
      <c r="C15" s="27">
        <v>4</v>
      </c>
      <c r="D15" s="28">
        <f t="shared" si="0"/>
        <v>1.25</v>
      </c>
      <c r="E15" s="28">
        <f t="shared" si="0"/>
        <v>1.5</v>
      </c>
      <c r="F15" s="28">
        <f t="shared" si="0"/>
        <v>1.75</v>
      </c>
      <c r="G15" s="28">
        <f t="shared" si="0"/>
        <v>2</v>
      </c>
      <c r="H15" s="28">
        <f t="shared" si="0"/>
        <v>2.25</v>
      </c>
      <c r="I15" s="28">
        <f t="shared" si="0"/>
        <v>2.5</v>
      </c>
      <c r="J15" s="28">
        <f t="shared" si="0"/>
        <v>2.75</v>
      </c>
      <c r="K15" s="28">
        <f t="shared" si="0"/>
        <v>3</v>
      </c>
      <c r="L15" s="28">
        <f t="shared" si="0"/>
        <v>3.25</v>
      </c>
      <c r="M15" s="28">
        <f t="shared" si="0"/>
        <v>3.5</v>
      </c>
      <c r="N15" s="28">
        <f t="shared" si="0"/>
        <v>3.75</v>
      </c>
      <c r="O15" s="28">
        <f t="shared" si="0"/>
        <v>4</v>
      </c>
      <c r="P15" s="28">
        <f t="shared" si="0"/>
        <v>4.25</v>
      </c>
      <c r="Q15" s="28">
        <f t="shared" si="0"/>
        <v>4.5</v>
      </c>
      <c r="R15" s="28">
        <f t="shared" si="0"/>
        <v>4.75</v>
      </c>
      <c r="S15" s="28">
        <f t="shared" si="0"/>
        <v>5</v>
      </c>
      <c r="U15" s="27">
        <v>4</v>
      </c>
      <c r="V15" s="26">
        <f t="shared" si="1"/>
        <v>0.25</v>
      </c>
      <c r="W15" s="26">
        <f t="shared" si="1"/>
        <v>0.5</v>
      </c>
      <c r="X15" s="26">
        <f t="shared" si="1"/>
        <v>0.75</v>
      </c>
      <c r="Y15" s="26">
        <f t="shared" si="1"/>
        <v>1</v>
      </c>
      <c r="Z15" s="26">
        <f t="shared" si="1"/>
        <v>1.25</v>
      </c>
      <c r="AA15" s="26">
        <f t="shared" si="1"/>
        <v>1.5</v>
      </c>
      <c r="AB15" s="26">
        <f t="shared" si="1"/>
        <v>1.75</v>
      </c>
      <c r="AC15" s="26">
        <f t="shared" si="1"/>
        <v>2</v>
      </c>
      <c r="AD15" s="26">
        <f t="shared" si="1"/>
        <v>2.25</v>
      </c>
      <c r="AE15" s="26">
        <f t="shared" si="1"/>
        <v>2.5</v>
      </c>
      <c r="AF15" s="26">
        <f t="shared" si="1"/>
        <v>2.75</v>
      </c>
      <c r="AG15" s="26">
        <f t="shared" si="1"/>
        <v>3</v>
      </c>
      <c r="AH15" s="26">
        <f t="shared" si="1"/>
        <v>3.25</v>
      </c>
      <c r="AI15" s="26">
        <f t="shared" si="1"/>
        <v>3.5</v>
      </c>
      <c r="AJ15" s="26">
        <f t="shared" si="1"/>
        <v>3.75</v>
      </c>
      <c r="AK15" s="26">
        <f t="shared" si="1"/>
        <v>4</v>
      </c>
    </row>
    <row r="16" spans="3:37" x14ac:dyDescent="0.25">
      <c r="C16" s="27">
        <v>5</v>
      </c>
      <c r="D16" s="28">
        <f t="shared" si="0"/>
        <v>1.2</v>
      </c>
      <c r="E16" s="28">
        <f t="shared" si="0"/>
        <v>1.4</v>
      </c>
      <c r="F16" s="28">
        <f t="shared" si="0"/>
        <v>1.6</v>
      </c>
      <c r="G16" s="28">
        <f t="shared" si="0"/>
        <v>1.8</v>
      </c>
      <c r="H16" s="28">
        <f t="shared" si="0"/>
        <v>2</v>
      </c>
      <c r="I16" s="28">
        <f t="shared" si="0"/>
        <v>2.2000000000000002</v>
      </c>
      <c r="J16" s="28">
        <f t="shared" si="0"/>
        <v>2.4</v>
      </c>
      <c r="K16" s="28">
        <f t="shared" si="0"/>
        <v>2.6</v>
      </c>
      <c r="L16" s="28">
        <f t="shared" si="0"/>
        <v>2.8</v>
      </c>
      <c r="M16" s="28">
        <f t="shared" si="0"/>
        <v>3</v>
      </c>
      <c r="N16" s="28">
        <f t="shared" si="0"/>
        <v>3.2</v>
      </c>
      <c r="O16" s="28">
        <f t="shared" si="0"/>
        <v>3.4</v>
      </c>
      <c r="P16" s="28">
        <f t="shared" si="0"/>
        <v>3.6</v>
      </c>
      <c r="Q16" s="28">
        <f t="shared" si="0"/>
        <v>3.8</v>
      </c>
      <c r="R16" s="28">
        <f t="shared" si="0"/>
        <v>4</v>
      </c>
      <c r="S16" s="28">
        <f t="shared" si="0"/>
        <v>4.2</v>
      </c>
      <c r="U16" s="27">
        <v>5</v>
      </c>
      <c r="V16" s="26">
        <f t="shared" si="1"/>
        <v>0.19999999999999996</v>
      </c>
      <c r="W16" s="26">
        <f t="shared" si="1"/>
        <v>0.39999999999999991</v>
      </c>
      <c r="X16" s="26">
        <f t="shared" si="1"/>
        <v>0.60000000000000009</v>
      </c>
      <c r="Y16" s="26">
        <f t="shared" si="1"/>
        <v>0.8</v>
      </c>
      <c r="Z16" s="26">
        <f t="shared" si="1"/>
        <v>1</v>
      </c>
      <c r="AA16" s="26">
        <f t="shared" si="1"/>
        <v>1.2000000000000002</v>
      </c>
      <c r="AB16" s="26">
        <f t="shared" si="1"/>
        <v>1.4</v>
      </c>
      <c r="AC16" s="26">
        <f t="shared" si="1"/>
        <v>1.6</v>
      </c>
      <c r="AD16" s="26">
        <f t="shared" si="1"/>
        <v>1.7999999999999998</v>
      </c>
      <c r="AE16" s="26">
        <f t="shared" si="1"/>
        <v>2</v>
      </c>
      <c r="AF16" s="26">
        <f t="shared" si="1"/>
        <v>2.2000000000000002</v>
      </c>
      <c r="AG16" s="26">
        <f t="shared" si="1"/>
        <v>2.4</v>
      </c>
      <c r="AH16" s="26">
        <f t="shared" si="1"/>
        <v>2.6</v>
      </c>
      <c r="AI16" s="26">
        <f t="shared" si="1"/>
        <v>2.8</v>
      </c>
      <c r="AJ16" s="26">
        <f t="shared" si="1"/>
        <v>3</v>
      </c>
      <c r="AK16" s="26">
        <f t="shared" si="1"/>
        <v>3.2</v>
      </c>
    </row>
    <row r="17" spans="3:37" x14ac:dyDescent="0.25">
      <c r="C17" s="27">
        <v>6</v>
      </c>
      <c r="D17" s="28">
        <f t="shared" si="0"/>
        <v>1.1666666666666667</v>
      </c>
      <c r="E17" s="28">
        <f t="shared" si="0"/>
        <v>1.3333333333333333</v>
      </c>
      <c r="F17" s="28">
        <f t="shared" si="0"/>
        <v>1.5</v>
      </c>
      <c r="G17" s="28">
        <f t="shared" si="0"/>
        <v>1.6666666666666667</v>
      </c>
      <c r="H17" s="28">
        <f t="shared" si="0"/>
        <v>1.8333333333333333</v>
      </c>
      <c r="I17" s="28">
        <f t="shared" si="0"/>
        <v>2</v>
      </c>
      <c r="J17" s="28">
        <f t="shared" si="0"/>
        <v>2.1666666666666665</v>
      </c>
      <c r="K17" s="28">
        <f t="shared" si="0"/>
        <v>2.3333333333333335</v>
      </c>
      <c r="L17" s="28">
        <f t="shared" si="0"/>
        <v>2.5</v>
      </c>
      <c r="M17" s="28">
        <f t="shared" si="0"/>
        <v>2.6666666666666665</v>
      </c>
      <c r="N17" s="28">
        <f t="shared" si="0"/>
        <v>2.8333333333333335</v>
      </c>
      <c r="O17" s="28">
        <f t="shared" si="0"/>
        <v>3</v>
      </c>
      <c r="P17" s="28">
        <f t="shared" si="0"/>
        <v>3.1666666666666665</v>
      </c>
      <c r="Q17" s="28">
        <f t="shared" si="0"/>
        <v>3.3333333333333335</v>
      </c>
      <c r="R17" s="28">
        <f t="shared" si="0"/>
        <v>3.5</v>
      </c>
      <c r="S17" s="28">
        <f t="shared" si="0"/>
        <v>3.6666666666666665</v>
      </c>
      <c r="U17" s="27">
        <v>6</v>
      </c>
      <c r="V17" s="26">
        <f t="shared" si="1"/>
        <v>0.16666666666666674</v>
      </c>
      <c r="W17" s="26">
        <f t="shared" si="1"/>
        <v>0.33333333333333326</v>
      </c>
      <c r="X17" s="26">
        <f t="shared" si="1"/>
        <v>0.5</v>
      </c>
      <c r="Y17" s="26">
        <f t="shared" si="1"/>
        <v>0.66666666666666674</v>
      </c>
      <c r="Z17" s="26">
        <f t="shared" si="1"/>
        <v>0.83333333333333326</v>
      </c>
      <c r="AA17" s="26">
        <f t="shared" si="1"/>
        <v>1</v>
      </c>
      <c r="AB17" s="26">
        <f t="shared" si="1"/>
        <v>1.1666666666666665</v>
      </c>
      <c r="AC17" s="26">
        <f t="shared" si="1"/>
        <v>1.3333333333333335</v>
      </c>
      <c r="AD17" s="26">
        <f t="shared" si="1"/>
        <v>1.5</v>
      </c>
      <c r="AE17" s="26">
        <f t="shared" si="1"/>
        <v>1.6666666666666665</v>
      </c>
      <c r="AF17" s="26">
        <f t="shared" si="1"/>
        <v>1.8333333333333335</v>
      </c>
      <c r="AG17" s="26">
        <f t="shared" si="1"/>
        <v>2</v>
      </c>
      <c r="AH17" s="26">
        <f t="shared" si="1"/>
        <v>2.1666666666666665</v>
      </c>
      <c r="AI17" s="26">
        <f t="shared" si="1"/>
        <v>2.3333333333333335</v>
      </c>
      <c r="AJ17" s="26">
        <f t="shared" si="1"/>
        <v>2.5</v>
      </c>
      <c r="AK17" s="26">
        <f t="shared" si="1"/>
        <v>2.6666666666666665</v>
      </c>
    </row>
    <row r="18" spans="3:37" x14ac:dyDescent="0.25">
      <c r="C18" s="27">
        <v>7</v>
      </c>
      <c r="D18" s="28">
        <f t="shared" si="0"/>
        <v>1.1428571428571428</v>
      </c>
      <c r="E18" s="28">
        <f t="shared" si="0"/>
        <v>1.2857142857142858</v>
      </c>
      <c r="F18" s="28">
        <f t="shared" si="0"/>
        <v>1.4285714285714286</v>
      </c>
      <c r="G18" s="28">
        <f t="shared" si="0"/>
        <v>1.5714285714285714</v>
      </c>
      <c r="H18" s="28">
        <f t="shared" si="0"/>
        <v>1.7142857142857142</v>
      </c>
      <c r="I18" s="28">
        <f t="shared" si="0"/>
        <v>1.8571428571428572</v>
      </c>
      <c r="J18" s="28">
        <f t="shared" si="0"/>
        <v>2</v>
      </c>
      <c r="K18" s="28">
        <f t="shared" si="0"/>
        <v>2.1428571428571428</v>
      </c>
      <c r="L18" s="28">
        <f t="shared" si="0"/>
        <v>2.2857142857142856</v>
      </c>
      <c r="M18" s="28">
        <f t="shared" si="0"/>
        <v>2.4285714285714284</v>
      </c>
      <c r="N18" s="28">
        <f t="shared" si="0"/>
        <v>2.5714285714285716</v>
      </c>
      <c r="O18" s="28">
        <f t="shared" si="0"/>
        <v>2.7142857142857144</v>
      </c>
      <c r="P18" s="28">
        <f t="shared" si="0"/>
        <v>2.8571428571428572</v>
      </c>
      <c r="Q18" s="28">
        <f t="shared" si="0"/>
        <v>3</v>
      </c>
      <c r="R18" s="28">
        <f t="shared" si="0"/>
        <v>3.1428571428571428</v>
      </c>
      <c r="S18" s="28">
        <f t="shared" si="0"/>
        <v>3.2857142857142856</v>
      </c>
      <c r="U18" s="27">
        <v>7</v>
      </c>
      <c r="V18" s="26">
        <f t="shared" si="1"/>
        <v>0.14285714285714279</v>
      </c>
      <c r="W18" s="26">
        <f t="shared" si="1"/>
        <v>0.28571428571428581</v>
      </c>
      <c r="X18" s="26">
        <f t="shared" si="1"/>
        <v>0.4285714285714286</v>
      </c>
      <c r="Y18" s="26">
        <f t="shared" si="1"/>
        <v>0.5714285714285714</v>
      </c>
      <c r="Z18" s="26">
        <f t="shared" si="1"/>
        <v>0.71428571428571419</v>
      </c>
      <c r="AA18" s="26">
        <f t="shared" si="1"/>
        <v>0.85714285714285721</v>
      </c>
      <c r="AB18" s="26">
        <f t="shared" si="1"/>
        <v>1</v>
      </c>
      <c r="AC18" s="26">
        <f t="shared" si="1"/>
        <v>1.1428571428571428</v>
      </c>
      <c r="AD18" s="26">
        <f t="shared" si="1"/>
        <v>1.2857142857142856</v>
      </c>
      <c r="AE18" s="26">
        <f t="shared" si="1"/>
        <v>1.4285714285714284</v>
      </c>
      <c r="AF18" s="26">
        <f t="shared" si="1"/>
        <v>1.5714285714285716</v>
      </c>
      <c r="AG18" s="26">
        <f t="shared" si="1"/>
        <v>1.7142857142857144</v>
      </c>
      <c r="AH18" s="26">
        <f t="shared" si="1"/>
        <v>1.8571428571428572</v>
      </c>
      <c r="AI18" s="26">
        <f t="shared" si="1"/>
        <v>2</v>
      </c>
      <c r="AJ18" s="26">
        <f t="shared" si="1"/>
        <v>2.1428571428571428</v>
      </c>
      <c r="AK18" s="26">
        <f t="shared" si="1"/>
        <v>2.2857142857142856</v>
      </c>
    </row>
    <row r="19" spans="3:37" x14ac:dyDescent="0.25">
      <c r="C19" s="27">
        <v>8</v>
      </c>
      <c r="D19" s="28">
        <f t="shared" si="0"/>
        <v>1.125</v>
      </c>
      <c r="E19" s="28">
        <f t="shared" si="0"/>
        <v>1.25</v>
      </c>
      <c r="F19" s="28">
        <f t="shared" si="0"/>
        <v>1.375</v>
      </c>
      <c r="G19" s="28">
        <f t="shared" si="0"/>
        <v>1.5</v>
      </c>
      <c r="H19" s="28">
        <f t="shared" si="0"/>
        <v>1.625</v>
      </c>
      <c r="I19" s="28">
        <f t="shared" si="0"/>
        <v>1.75</v>
      </c>
      <c r="J19" s="28">
        <f t="shared" si="0"/>
        <v>1.875</v>
      </c>
      <c r="K19" s="28">
        <f t="shared" si="0"/>
        <v>2</v>
      </c>
      <c r="L19" s="28">
        <f t="shared" si="0"/>
        <v>2.125</v>
      </c>
      <c r="M19" s="28">
        <f t="shared" si="0"/>
        <v>2.25</v>
      </c>
      <c r="N19" s="28">
        <f t="shared" si="0"/>
        <v>2.375</v>
      </c>
      <c r="O19" s="28">
        <f t="shared" si="0"/>
        <v>2.5</v>
      </c>
      <c r="P19" s="28">
        <f t="shared" si="0"/>
        <v>2.625</v>
      </c>
      <c r="Q19" s="28">
        <f t="shared" si="0"/>
        <v>2.75</v>
      </c>
      <c r="R19" s="28">
        <f t="shared" si="0"/>
        <v>2.875</v>
      </c>
      <c r="S19" s="28">
        <f t="shared" si="0"/>
        <v>3</v>
      </c>
      <c r="U19" s="27">
        <v>8</v>
      </c>
      <c r="V19" s="26">
        <f t="shared" si="1"/>
        <v>0.125</v>
      </c>
      <c r="W19" s="26">
        <f t="shared" si="1"/>
        <v>0.25</v>
      </c>
      <c r="X19" s="26">
        <f t="shared" si="1"/>
        <v>0.375</v>
      </c>
      <c r="Y19" s="26">
        <f t="shared" si="1"/>
        <v>0.5</v>
      </c>
      <c r="Z19" s="26">
        <f t="shared" si="1"/>
        <v>0.625</v>
      </c>
      <c r="AA19" s="26">
        <f t="shared" si="1"/>
        <v>0.75</v>
      </c>
      <c r="AB19" s="26">
        <f t="shared" si="1"/>
        <v>0.875</v>
      </c>
      <c r="AC19" s="26">
        <f t="shared" si="1"/>
        <v>1</v>
      </c>
      <c r="AD19" s="26">
        <f t="shared" si="1"/>
        <v>1.125</v>
      </c>
      <c r="AE19" s="26">
        <f t="shared" si="1"/>
        <v>1.25</v>
      </c>
      <c r="AF19" s="26">
        <f t="shared" si="1"/>
        <v>1.375</v>
      </c>
      <c r="AG19" s="26">
        <f t="shared" si="1"/>
        <v>1.5</v>
      </c>
      <c r="AH19" s="26">
        <f t="shared" si="1"/>
        <v>1.625</v>
      </c>
      <c r="AI19" s="26">
        <f t="shared" si="1"/>
        <v>1.75</v>
      </c>
      <c r="AJ19" s="26">
        <f t="shared" si="1"/>
        <v>1.875</v>
      </c>
      <c r="AK19" s="26">
        <f t="shared" si="1"/>
        <v>2</v>
      </c>
    </row>
    <row r="20" spans="3:37" x14ac:dyDescent="0.25">
      <c r="C20" s="27">
        <v>9</v>
      </c>
      <c r="D20" s="28">
        <f t="shared" si="0"/>
        <v>1.1111111111111112</v>
      </c>
      <c r="E20" s="28">
        <f t="shared" si="0"/>
        <v>1.2222222222222223</v>
      </c>
      <c r="F20" s="28">
        <f t="shared" si="0"/>
        <v>1.3333333333333333</v>
      </c>
      <c r="G20" s="28">
        <f t="shared" si="0"/>
        <v>1.4444444444444444</v>
      </c>
      <c r="H20" s="28">
        <f t="shared" si="0"/>
        <v>1.5555555555555556</v>
      </c>
      <c r="I20" s="28">
        <f t="shared" si="0"/>
        <v>1.6666666666666667</v>
      </c>
      <c r="J20" s="28">
        <f t="shared" si="0"/>
        <v>1.7777777777777777</v>
      </c>
      <c r="K20" s="28">
        <f t="shared" si="0"/>
        <v>1.8888888888888888</v>
      </c>
      <c r="L20" s="28">
        <f t="shared" si="0"/>
        <v>2</v>
      </c>
      <c r="M20" s="28">
        <f t="shared" si="0"/>
        <v>2.1111111111111112</v>
      </c>
      <c r="N20" s="28">
        <f t="shared" si="0"/>
        <v>2.2222222222222223</v>
      </c>
      <c r="O20" s="28">
        <f t="shared" si="0"/>
        <v>2.3333333333333335</v>
      </c>
      <c r="P20" s="28">
        <f t="shared" si="0"/>
        <v>2.4444444444444446</v>
      </c>
      <c r="Q20" s="28">
        <f t="shared" si="0"/>
        <v>2.5555555555555554</v>
      </c>
      <c r="R20" s="28">
        <f t="shared" si="0"/>
        <v>2.6666666666666665</v>
      </c>
      <c r="S20" s="28">
        <f t="shared" si="0"/>
        <v>2.7777777777777777</v>
      </c>
      <c r="U20" s="27">
        <v>9</v>
      </c>
      <c r="V20" s="26">
        <f t="shared" si="1"/>
        <v>0.11111111111111116</v>
      </c>
      <c r="W20" s="26">
        <f t="shared" si="1"/>
        <v>0.22222222222222232</v>
      </c>
      <c r="X20" s="26">
        <f t="shared" si="1"/>
        <v>0.33333333333333326</v>
      </c>
      <c r="Y20" s="26">
        <f t="shared" si="1"/>
        <v>0.44444444444444442</v>
      </c>
      <c r="Z20" s="26">
        <f t="shared" si="1"/>
        <v>0.55555555555555558</v>
      </c>
      <c r="AA20" s="26">
        <f t="shared" si="1"/>
        <v>0.66666666666666674</v>
      </c>
      <c r="AB20" s="26">
        <f t="shared" si="1"/>
        <v>0.77777777777777768</v>
      </c>
      <c r="AC20" s="26">
        <f t="shared" si="1"/>
        <v>0.88888888888888884</v>
      </c>
      <c r="AD20" s="26">
        <f t="shared" si="1"/>
        <v>1</v>
      </c>
      <c r="AE20" s="26">
        <f t="shared" si="1"/>
        <v>1.1111111111111112</v>
      </c>
      <c r="AF20" s="26">
        <f t="shared" si="1"/>
        <v>1.2222222222222223</v>
      </c>
      <c r="AG20" s="26">
        <f t="shared" si="1"/>
        <v>1.3333333333333335</v>
      </c>
      <c r="AH20" s="26">
        <f t="shared" si="1"/>
        <v>1.4444444444444446</v>
      </c>
      <c r="AI20" s="26">
        <f t="shared" si="1"/>
        <v>1.5555555555555554</v>
      </c>
      <c r="AJ20" s="26">
        <f t="shared" si="1"/>
        <v>1.6666666666666665</v>
      </c>
      <c r="AK20" s="26">
        <f t="shared" si="1"/>
        <v>1.7777777777777777</v>
      </c>
    </row>
    <row r="21" spans="3:37" x14ac:dyDescent="0.25">
      <c r="C21" s="27">
        <v>10</v>
      </c>
      <c r="D21" s="28">
        <f t="shared" si="0"/>
        <v>1.1000000000000001</v>
      </c>
      <c r="E21" s="28">
        <f t="shared" si="0"/>
        <v>1.2</v>
      </c>
      <c r="F21" s="28">
        <f t="shared" si="0"/>
        <v>1.3</v>
      </c>
      <c r="G21" s="28">
        <f t="shared" si="0"/>
        <v>1.4</v>
      </c>
      <c r="H21" s="28">
        <f t="shared" si="0"/>
        <v>1.5</v>
      </c>
      <c r="I21" s="28">
        <f t="shared" si="0"/>
        <v>1.6</v>
      </c>
      <c r="J21" s="28">
        <f t="shared" si="0"/>
        <v>1.7</v>
      </c>
      <c r="K21" s="28">
        <f t="shared" si="0"/>
        <v>1.8</v>
      </c>
      <c r="L21" s="28">
        <f t="shared" si="0"/>
        <v>1.9</v>
      </c>
      <c r="M21" s="28">
        <f t="shared" si="0"/>
        <v>2</v>
      </c>
      <c r="N21" s="28">
        <f t="shared" si="0"/>
        <v>2.1</v>
      </c>
      <c r="O21" s="28">
        <f t="shared" si="0"/>
        <v>2.2000000000000002</v>
      </c>
      <c r="P21" s="28">
        <f t="shared" si="0"/>
        <v>2.2999999999999998</v>
      </c>
      <c r="Q21" s="28">
        <f t="shared" si="0"/>
        <v>2.4</v>
      </c>
      <c r="R21" s="28">
        <f t="shared" si="0"/>
        <v>2.5</v>
      </c>
      <c r="S21" s="28">
        <f t="shared" si="0"/>
        <v>2.6</v>
      </c>
      <c r="U21" s="27">
        <v>10</v>
      </c>
      <c r="V21" s="26">
        <f t="shared" si="1"/>
        <v>0.10000000000000009</v>
      </c>
      <c r="W21" s="26">
        <f t="shared" si="1"/>
        <v>0.19999999999999996</v>
      </c>
      <c r="X21" s="26">
        <f t="shared" si="1"/>
        <v>0.30000000000000004</v>
      </c>
      <c r="Y21" s="26">
        <f t="shared" si="1"/>
        <v>0.39999999999999991</v>
      </c>
      <c r="Z21" s="26">
        <f t="shared" si="1"/>
        <v>0.5</v>
      </c>
      <c r="AA21" s="26">
        <f t="shared" si="1"/>
        <v>0.60000000000000009</v>
      </c>
      <c r="AB21" s="26">
        <f t="shared" si="1"/>
        <v>0.7</v>
      </c>
      <c r="AC21" s="26">
        <f t="shared" si="1"/>
        <v>0.8</v>
      </c>
      <c r="AD21" s="26">
        <f t="shared" si="1"/>
        <v>0.89999999999999991</v>
      </c>
      <c r="AE21" s="26">
        <f t="shared" si="1"/>
        <v>1</v>
      </c>
      <c r="AF21" s="26">
        <f t="shared" si="1"/>
        <v>1.1000000000000001</v>
      </c>
      <c r="AG21" s="26">
        <f t="shared" si="1"/>
        <v>1.2000000000000002</v>
      </c>
      <c r="AH21" s="26">
        <f t="shared" si="1"/>
        <v>1.2999999999999998</v>
      </c>
      <c r="AI21" s="26">
        <f t="shared" si="1"/>
        <v>1.4</v>
      </c>
      <c r="AJ21" s="26">
        <f t="shared" si="1"/>
        <v>1.5</v>
      </c>
      <c r="AK21" s="26">
        <f t="shared" si="1"/>
        <v>1.6</v>
      </c>
    </row>
    <row r="22" spans="3:37" x14ac:dyDescent="0.25">
      <c r="C22" s="27">
        <v>11</v>
      </c>
      <c r="D22" s="28">
        <f t="shared" ref="D22:S27" si="2" xml:space="preserve"> (D$11 + $C22) / $C22</f>
        <v>1.0909090909090908</v>
      </c>
      <c r="E22" s="28">
        <f t="shared" si="2"/>
        <v>1.1818181818181819</v>
      </c>
      <c r="F22" s="28">
        <f t="shared" si="2"/>
        <v>1.2727272727272727</v>
      </c>
      <c r="G22" s="28">
        <f t="shared" si="2"/>
        <v>1.3636363636363635</v>
      </c>
      <c r="H22" s="28">
        <f t="shared" si="2"/>
        <v>1.4545454545454546</v>
      </c>
      <c r="I22" s="28">
        <f t="shared" si="2"/>
        <v>1.5454545454545454</v>
      </c>
      <c r="J22" s="28">
        <f t="shared" si="2"/>
        <v>1.6363636363636365</v>
      </c>
      <c r="K22" s="28">
        <f t="shared" si="2"/>
        <v>1.7272727272727273</v>
      </c>
      <c r="L22" s="28">
        <f t="shared" si="2"/>
        <v>1.8181818181818181</v>
      </c>
      <c r="M22" s="28">
        <f t="shared" si="2"/>
        <v>1.9090909090909092</v>
      </c>
      <c r="N22" s="28">
        <f t="shared" si="2"/>
        <v>2</v>
      </c>
      <c r="O22" s="28">
        <f t="shared" si="2"/>
        <v>2.0909090909090908</v>
      </c>
      <c r="P22" s="28">
        <f t="shared" si="2"/>
        <v>2.1818181818181817</v>
      </c>
      <c r="Q22" s="28">
        <f t="shared" si="2"/>
        <v>2.2727272727272729</v>
      </c>
      <c r="R22" s="28">
        <f t="shared" si="2"/>
        <v>2.3636363636363638</v>
      </c>
      <c r="S22" s="28">
        <f t="shared" si="2"/>
        <v>2.4545454545454546</v>
      </c>
      <c r="U22" s="27">
        <v>11</v>
      </c>
      <c r="V22" s="26">
        <f t="shared" ref="V22:AK27" si="3" xml:space="preserve"> ((V$11 + $C22) / $C22) - 1</f>
        <v>9.0909090909090828E-2</v>
      </c>
      <c r="W22" s="26">
        <f t="shared" si="3"/>
        <v>0.18181818181818188</v>
      </c>
      <c r="X22" s="26">
        <f t="shared" si="3"/>
        <v>0.27272727272727271</v>
      </c>
      <c r="Y22" s="26">
        <f t="shared" si="3"/>
        <v>0.36363636363636354</v>
      </c>
      <c r="Z22" s="26">
        <f t="shared" si="3"/>
        <v>0.45454545454545459</v>
      </c>
      <c r="AA22" s="26">
        <f t="shared" si="3"/>
        <v>0.54545454545454541</v>
      </c>
      <c r="AB22" s="26">
        <f t="shared" si="3"/>
        <v>0.63636363636363646</v>
      </c>
      <c r="AC22" s="26">
        <f t="shared" si="3"/>
        <v>0.72727272727272729</v>
      </c>
      <c r="AD22" s="26">
        <f t="shared" si="3"/>
        <v>0.81818181818181812</v>
      </c>
      <c r="AE22" s="26">
        <f t="shared" si="3"/>
        <v>0.90909090909090917</v>
      </c>
      <c r="AF22" s="26">
        <f t="shared" si="3"/>
        <v>1</v>
      </c>
      <c r="AG22" s="26">
        <f t="shared" si="3"/>
        <v>1.0909090909090908</v>
      </c>
      <c r="AH22" s="26">
        <f t="shared" si="3"/>
        <v>1.1818181818181817</v>
      </c>
      <c r="AI22" s="26">
        <f t="shared" si="3"/>
        <v>1.2727272727272729</v>
      </c>
      <c r="AJ22" s="26">
        <f t="shared" si="3"/>
        <v>1.3636363636363638</v>
      </c>
      <c r="AK22" s="26">
        <f t="shared" si="3"/>
        <v>1.4545454545454546</v>
      </c>
    </row>
    <row r="23" spans="3:37" x14ac:dyDescent="0.25">
      <c r="C23" s="27">
        <v>12</v>
      </c>
      <c r="D23" s="28">
        <f t="shared" si="2"/>
        <v>1.0833333333333333</v>
      </c>
      <c r="E23" s="28">
        <f t="shared" si="2"/>
        <v>1.1666666666666667</v>
      </c>
      <c r="F23" s="28">
        <f t="shared" si="2"/>
        <v>1.25</v>
      </c>
      <c r="G23" s="28">
        <f t="shared" si="2"/>
        <v>1.3333333333333333</v>
      </c>
      <c r="H23" s="28">
        <f t="shared" si="2"/>
        <v>1.4166666666666667</v>
      </c>
      <c r="I23" s="28">
        <f t="shared" si="2"/>
        <v>1.5</v>
      </c>
      <c r="J23" s="28">
        <f t="shared" si="2"/>
        <v>1.5833333333333333</v>
      </c>
      <c r="K23" s="28">
        <f t="shared" si="2"/>
        <v>1.6666666666666667</v>
      </c>
      <c r="L23" s="28">
        <f t="shared" si="2"/>
        <v>1.75</v>
      </c>
      <c r="M23" s="28">
        <f t="shared" si="2"/>
        <v>1.8333333333333333</v>
      </c>
      <c r="N23" s="28">
        <f t="shared" si="2"/>
        <v>1.9166666666666667</v>
      </c>
      <c r="O23" s="28">
        <f t="shared" si="2"/>
        <v>2</v>
      </c>
      <c r="P23" s="28">
        <f t="shared" si="2"/>
        <v>2.0833333333333335</v>
      </c>
      <c r="Q23" s="28">
        <f t="shared" si="2"/>
        <v>2.1666666666666665</v>
      </c>
      <c r="R23" s="28">
        <f t="shared" si="2"/>
        <v>2.25</v>
      </c>
      <c r="S23" s="28">
        <f t="shared" si="2"/>
        <v>2.3333333333333335</v>
      </c>
      <c r="U23" s="27">
        <v>12</v>
      </c>
      <c r="V23" s="26">
        <f t="shared" si="3"/>
        <v>8.3333333333333259E-2</v>
      </c>
      <c r="W23" s="26">
        <f t="shared" si="3"/>
        <v>0.16666666666666674</v>
      </c>
      <c r="X23" s="26">
        <f t="shared" si="3"/>
        <v>0.25</v>
      </c>
      <c r="Y23" s="26">
        <f t="shared" si="3"/>
        <v>0.33333333333333326</v>
      </c>
      <c r="Z23" s="26">
        <f t="shared" si="3"/>
        <v>0.41666666666666674</v>
      </c>
      <c r="AA23" s="26">
        <f t="shared" si="3"/>
        <v>0.5</v>
      </c>
      <c r="AB23" s="26">
        <f t="shared" si="3"/>
        <v>0.58333333333333326</v>
      </c>
      <c r="AC23" s="26">
        <f t="shared" si="3"/>
        <v>0.66666666666666674</v>
      </c>
      <c r="AD23" s="26">
        <f t="shared" si="3"/>
        <v>0.75</v>
      </c>
      <c r="AE23" s="26">
        <f t="shared" si="3"/>
        <v>0.83333333333333326</v>
      </c>
      <c r="AF23" s="26">
        <f t="shared" si="3"/>
        <v>0.91666666666666674</v>
      </c>
      <c r="AG23" s="26">
        <f t="shared" si="3"/>
        <v>1</v>
      </c>
      <c r="AH23" s="26">
        <f t="shared" si="3"/>
        <v>1.0833333333333335</v>
      </c>
      <c r="AI23" s="26">
        <f t="shared" si="3"/>
        <v>1.1666666666666665</v>
      </c>
      <c r="AJ23" s="26">
        <f t="shared" si="3"/>
        <v>1.25</v>
      </c>
      <c r="AK23" s="26">
        <f t="shared" si="3"/>
        <v>1.3333333333333335</v>
      </c>
    </row>
    <row r="24" spans="3:37" x14ac:dyDescent="0.25">
      <c r="C24" s="27">
        <v>13</v>
      </c>
      <c r="D24" s="28">
        <f t="shared" si="2"/>
        <v>1.0769230769230769</v>
      </c>
      <c r="E24" s="28">
        <f t="shared" si="2"/>
        <v>1.1538461538461537</v>
      </c>
      <c r="F24" s="28">
        <f t="shared" si="2"/>
        <v>1.2307692307692308</v>
      </c>
      <c r="G24" s="28">
        <f t="shared" si="2"/>
        <v>1.3076923076923077</v>
      </c>
      <c r="H24" s="28">
        <f t="shared" si="2"/>
        <v>1.3846153846153846</v>
      </c>
      <c r="I24" s="28">
        <f t="shared" si="2"/>
        <v>1.4615384615384615</v>
      </c>
      <c r="J24" s="28">
        <f t="shared" si="2"/>
        <v>1.5384615384615385</v>
      </c>
      <c r="K24" s="28">
        <f t="shared" si="2"/>
        <v>1.6153846153846154</v>
      </c>
      <c r="L24" s="28">
        <f t="shared" si="2"/>
        <v>1.6923076923076923</v>
      </c>
      <c r="M24" s="28">
        <f t="shared" si="2"/>
        <v>1.7692307692307692</v>
      </c>
      <c r="N24" s="28">
        <f t="shared" si="2"/>
        <v>1.8461538461538463</v>
      </c>
      <c r="O24" s="28">
        <f t="shared" si="2"/>
        <v>1.9230769230769231</v>
      </c>
      <c r="P24" s="28">
        <f t="shared" si="2"/>
        <v>2</v>
      </c>
      <c r="Q24" s="28">
        <f t="shared" si="2"/>
        <v>2.0769230769230771</v>
      </c>
      <c r="R24" s="28">
        <f t="shared" si="2"/>
        <v>2.1538461538461537</v>
      </c>
      <c r="S24" s="28">
        <f t="shared" si="2"/>
        <v>2.2307692307692308</v>
      </c>
      <c r="U24" s="27">
        <v>13</v>
      </c>
      <c r="V24" s="26">
        <f t="shared" si="3"/>
        <v>7.6923076923076872E-2</v>
      </c>
      <c r="W24" s="26">
        <f t="shared" si="3"/>
        <v>0.15384615384615374</v>
      </c>
      <c r="X24" s="26">
        <f t="shared" si="3"/>
        <v>0.23076923076923084</v>
      </c>
      <c r="Y24" s="26">
        <f t="shared" si="3"/>
        <v>0.30769230769230771</v>
      </c>
      <c r="Z24" s="26">
        <f t="shared" si="3"/>
        <v>0.38461538461538458</v>
      </c>
      <c r="AA24" s="26">
        <f t="shared" si="3"/>
        <v>0.46153846153846145</v>
      </c>
      <c r="AB24" s="26">
        <f t="shared" si="3"/>
        <v>0.53846153846153855</v>
      </c>
      <c r="AC24" s="26">
        <f t="shared" si="3"/>
        <v>0.61538461538461542</v>
      </c>
      <c r="AD24" s="26">
        <f t="shared" si="3"/>
        <v>0.69230769230769229</v>
      </c>
      <c r="AE24" s="26">
        <f t="shared" si="3"/>
        <v>0.76923076923076916</v>
      </c>
      <c r="AF24" s="26">
        <f t="shared" si="3"/>
        <v>0.84615384615384626</v>
      </c>
      <c r="AG24" s="26">
        <f t="shared" si="3"/>
        <v>0.92307692307692313</v>
      </c>
      <c r="AH24" s="26">
        <f t="shared" si="3"/>
        <v>1</v>
      </c>
      <c r="AI24" s="26">
        <f t="shared" si="3"/>
        <v>1.0769230769230771</v>
      </c>
      <c r="AJ24" s="26">
        <f t="shared" si="3"/>
        <v>1.1538461538461537</v>
      </c>
      <c r="AK24" s="26">
        <f t="shared" si="3"/>
        <v>1.2307692307692308</v>
      </c>
    </row>
    <row r="25" spans="3:37" x14ac:dyDescent="0.25">
      <c r="C25" s="27">
        <v>14</v>
      </c>
      <c r="D25" s="28">
        <f t="shared" si="2"/>
        <v>1.0714285714285714</v>
      </c>
      <c r="E25" s="28">
        <f t="shared" si="2"/>
        <v>1.1428571428571428</v>
      </c>
      <c r="F25" s="28">
        <f t="shared" si="2"/>
        <v>1.2142857142857142</v>
      </c>
      <c r="G25" s="28">
        <f t="shared" si="2"/>
        <v>1.2857142857142858</v>
      </c>
      <c r="H25" s="28">
        <f t="shared" si="2"/>
        <v>1.3571428571428572</v>
      </c>
      <c r="I25" s="28">
        <f t="shared" si="2"/>
        <v>1.4285714285714286</v>
      </c>
      <c r="J25" s="28">
        <f t="shared" si="2"/>
        <v>1.5</v>
      </c>
      <c r="K25" s="28">
        <f t="shared" si="2"/>
        <v>1.5714285714285714</v>
      </c>
      <c r="L25" s="28">
        <f t="shared" si="2"/>
        <v>1.6428571428571428</v>
      </c>
      <c r="M25" s="28">
        <f t="shared" si="2"/>
        <v>1.7142857142857142</v>
      </c>
      <c r="N25" s="28">
        <f t="shared" si="2"/>
        <v>1.7857142857142858</v>
      </c>
      <c r="O25" s="28">
        <f t="shared" si="2"/>
        <v>1.8571428571428572</v>
      </c>
      <c r="P25" s="28">
        <f t="shared" si="2"/>
        <v>1.9285714285714286</v>
      </c>
      <c r="Q25" s="28">
        <f t="shared" si="2"/>
        <v>2</v>
      </c>
      <c r="R25" s="28">
        <f t="shared" si="2"/>
        <v>2.0714285714285716</v>
      </c>
      <c r="S25" s="28">
        <f t="shared" si="2"/>
        <v>2.1428571428571428</v>
      </c>
      <c r="U25" s="27">
        <v>14</v>
      </c>
      <c r="V25" s="26">
        <f t="shared" si="3"/>
        <v>7.1428571428571397E-2</v>
      </c>
      <c r="W25" s="26">
        <f t="shared" si="3"/>
        <v>0.14285714285714279</v>
      </c>
      <c r="X25" s="26">
        <f t="shared" si="3"/>
        <v>0.21428571428571419</v>
      </c>
      <c r="Y25" s="26">
        <f t="shared" si="3"/>
        <v>0.28571428571428581</v>
      </c>
      <c r="Z25" s="26">
        <f t="shared" si="3"/>
        <v>0.35714285714285721</v>
      </c>
      <c r="AA25" s="26">
        <f t="shared" si="3"/>
        <v>0.4285714285714286</v>
      </c>
      <c r="AB25" s="26">
        <f t="shared" si="3"/>
        <v>0.5</v>
      </c>
      <c r="AC25" s="26">
        <f t="shared" si="3"/>
        <v>0.5714285714285714</v>
      </c>
      <c r="AD25" s="26">
        <f t="shared" si="3"/>
        <v>0.64285714285714279</v>
      </c>
      <c r="AE25" s="26">
        <f t="shared" si="3"/>
        <v>0.71428571428571419</v>
      </c>
      <c r="AF25" s="26">
        <f t="shared" si="3"/>
        <v>0.78571428571428581</v>
      </c>
      <c r="AG25" s="26">
        <f t="shared" si="3"/>
        <v>0.85714285714285721</v>
      </c>
      <c r="AH25" s="26">
        <f t="shared" si="3"/>
        <v>0.9285714285714286</v>
      </c>
      <c r="AI25" s="26">
        <f t="shared" si="3"/>
        <v>1</v>
      </c>
      <c r="AJ25" s="26">
        <f t="shared" si="3"/>
        <v>1.0714285714285716</v>
      </c>
      <c r="AK25" s="26">
        <f t="shared" si="3"/>
        <v>1.1428571428571428</v>
      </c>
    </row>
    <row r="26" spans="3:37" x14ac:dyDescent="0.25">
      <c r="C26" s="27">
        <v>15</v>
      </c>
      <c r="D26" s="28">
        <f t="shared" si="2"/>
        <v>1.0666666666666667</v>
      </c>
      <c r="E26" s="28">
        <f t="shared" si="2"/>
        <v>1.1333333333333333</v>
      </c>
      <c r="F26" s="28">
        <f t="shared" si="2"/>
        <v>1.2</v>
      </c>
      <c r="G26" s="28">
        <f t="shared" si="2"/>
        <v>1.2666666666666666</v>
      </c>
      <c r="H26" s="28">
        <f t="shared" si="2"/>
        <v>1.3333333333333333</v>
      </c>
      <c r="I26" s="28">
        <f t="shared" si="2"/>
        <v>1.4</v>
      </c>
      <c r="J26" s="28">
        <f t="shared" si="2"/>
        <v>1.4666666666666666</v>
      </c>
      <c r="K26" s="28">
        <f t="shared" si="2"/>
        <v>1.5333333333333334</v>
      </c>
      <c r="L26" s="28">
        <f t="shared" si="2"/>
        <v>1.6</v>
      </c>
      <c r="M26" s="28">
        <f t="shared" si="2"/>
        <v>1.6666666666666667</v>
      </c>
      <c r="N26" s="28">
        <f t="shared" si="2"/>
        <v>1.7333333333333334</v>
      </c>
      <c r="O26" s="28">
        <f t="shared" si="2"/>
        <v>1.8</v>
      </c>
      <c r="P26" s="28">
        <f t="shared" si="2"/>
        <v>1.8666666666666667</v>
      </c>
      <c r="Q26" s="28">
        <f t="shared" si="2"/>
        <v>1.9333333333333333</v>
      </c>
      <c r="R26" s="28">
        <f t="shared" si="2"/>
        <v>2</v>
      </c>
      <c r="S26" s="28">
        <f t="shared" si="2"/>
        <v>2.0666666666666669</v>
      </c>
      <c r="U26" s="27">
        <v>15</v>
      </c>
      <c r="V26" s="26">
        <f t="shared" si="3"/>
        <v>6.6666666666666652E-2</v>
      </c>
      <c r="W26" s="26">
        <f t="shared" si="3"/>
        <v>0.1333333333333333</v>
      </c>
      <c r="X26" s="26">
        <f t="shared" si="3"/>
        <v>0.19999999999999996</v>
      </c>
      <c r="Y26" s="26">
        <f t="shared" si="3"/>
        <v>0.26666666666666661</v>
      </c>
      <c r="Z26" s="26">
        <f t="shared" si="3"/>
        <v>0.33333333333333326</v>
      </c>
      <c r="AA26" s="26">
        <f t="shared" si="3"/>
        <v>0.39999999999999991</v>
      </c>
      <c r="AB26" s="26">
        <f t="shared" si="3"/>
        <v>0.46666666666666656</v>
      </c>
      <c r="AC26" s="26">
        <f t="shared" si="3"/>
        <v>0.53333333333333344</v>
      </c>
      <c r="AD26" s="26">
        <f t="shared" si="3"/>
        <v>0.60000000000000009</v>
      </c>
      <c r="AE26" s="26">
        <f t="shared" si="3"/>
        <v>0.66666666666666674</v>
      </c>
      <c r="AF26" s="26">
        <f t="shared" si="3"/>
        <v>0.73333333333333339</v>
      </c>
      <c r="AG26" s="26">
        <f t="shared" si="3"/>
        <v>0.8</v>
      </c>
      <c r="AH26" s="26">
        <f t="shared" si="3"/>
        <v>0.8666666666666667</v>
      </c>
      <c r="AI26" s="26">
        <f t="shared" si="3"/>
        <v>0.93333333333333335</v>
      </c>
      <c r="AJ26" s="26">
        <f t="shared" si="3"/>
        <v>1</v>
      </c>
      <c r="AK26" s="26">
        <f t="shared" si="3"/>
        <v>1.0666666666666669</v>
      </c>
    </row>
    <row r="27" spans="3:37" x14ac:dyDescent="0.25">
      <c r="C27" s="27">
        <v>16</v>
      </c>
      <c r="D27" s="28">
        <f t="shared" si="2"/>
        <v>1.0625</v>
      </c>
      <c r="E27" s="28">
        <f t="shared" si="2"/>
        <v>1.125</v>
      </c>
      <c r="F27" s="28">
        <f t="shared" si="2"/>
        <v>1.1875</v>
      </c>
      <c r="G27" s="28">
        <f t="shared" si="2"/>
        <v>1.25</v>
      </c>
      <c r="H27" s="28">
        <f t="shared" si="2"/>
        <v>1.3125</v>
      </c>
      <c r="I27" s="28">
        <f t="shared" si="2"/>
        <v>1.375</v>
      </c>
      <c r="J27" s="28">
        <f t="shared" si="2"/>
        <v>1.4375</v>
      </c>
      <c r="K27" s="28">
        <f t="shared" si="2"/>
        <v>1.5</v>
      </c>
      <c r="L27" s="28">
        <f t="shared" si="2"/>
        <v>1.5625</v>
      </c>
      <c r="M27" s="28">
        <f t="shared" si="2"/>
        <v>1.625</v>
      </c>
      <c r="N27" s="28">
        <f t="shared" si="2"/>
        <v>1.6875</v>
      </c>
      <c r="O27" s="28">
        <f t="shared" si="2"/>
        <v>1.75</v>
      </c>
      <c r="P27" s="28">
        <f t="shared" si="2"/>
        <v>1.8125</v>
      </c>
      <c r="Q27" s="28">
        <f t="shared" si="2"/>
        <v>1.875</v>
      </c>
      <c r="R27" s="28">
        <f t="shared" si="2"/>
        <v>1.9375</v>
      </c>
      <c r="S27" s="28">
        <f t="shared" si="2"/>
        <v>2</v>
      </c>
      <c r="U27" s="27">
        <v>16</v>
      </c>
      <c r="V27" s="26">
        <f t="shared" si="3"/>
        <v>6.25E-2</v>
      </c>
      <c r="W27" s="26">
        <f t="shared" si="3"/>
        <v>0.125</v>
      </c>
      <c r="X27" s="26">
        <f t="shared" si="3"/>
        <v>0.1875</v>
      </c>
      <c r="Y27" s="26">
        <f t="shared" si="3"/>
        <v>0.25</v>
      </c>
      <c r="Z27" s="26">
        <f t="shared" si="3"/>
        <v>0.3125</v>
      </c>
      <c r="AA27" s="26">
        <f t="shared" si="3"/>
        <v>0.375</v>
      </c>
      <c r="AB27" s="26">
        <f t="shared" si="3"/>
        <v>0.4375</v>
      </c>
      <c r="AC27" s="26">
        <f t="shared" si="3"/>
        <v>0.5</v>
      </c>
      <c r="AD27" s="26">
        <f t="shared" si="3"/>
        <v>0.5625</v>
      </c>
      <c r="AE27" s="26">
        <f t="shared" si="3"/>
        <v>0.625</v>
      </c>
      <c r="AF27" s="26">
        <f t="shared" si="3"/>
        <v>0.6875</v>
      </c>
      <c r="AG27" s="26">
        <f t="shared" si="3"/>
        <v>0.75</v>
      </c>
      <c r="AH27" s="26">
        <f t="shared" si="3"/>
        <v>0.8125</v>
      </c>
      <c r="AI27" s="26">
        <f t="shared" si="3"/>
        <v>0.875</v>
      </c>
      <c r="AJ27" s="26">
        <f t="shared" si="3"/>
        <v>0.9375</v>
      </c>
      <c r="AK27" s="26">
        <f t="shared" si="3"/>
        <v>1</v>
      </c>
    </row>
    <row r="30" spans="3:37" ht="14.45" customHeight="1" x14ac:dyDescent="0.25">
      <c r="D30" s="47" t="s">
        <v>62</v>
      </c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V30" s="36" t="s">
        <v>61</v>
      </c>
      <c r="W30" s="36"/>
      <c r="X30" s="36"/>
    </row>
    <row r="32" spans="3:37" ht="14.45" customHeight="1" x14ac:dyDescent="0.25">
      <c r="D32" s="36"/>
      <c r="E32" s="36"/>
      <c r="F32" s="36"/>
      <c r="G32" s="36"/>
      <c r="H32" s="36"/>
    </row>
  </sheetData>
  <mergeCells count="8">
    <mergeCell ref="D30:O30"/>
    <mergeCell ref="V30:X30"/>
    <mergeCell ref="D32:H32"/>
    <mergeCell ref="C2:J3"/>
    <mergeCell ref="D8:S9"/>
    <mergeCell ref="E5:H5"/>
    <mergeCell ref="E6:H6"/>
    <mergeCell ref="V8:AK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TCO</vt:lpstr>
      <vt:lpstr>RAID 5 Overhead</vt:lpstr>
      <vt:lpstr>RAID 6 Overhead</vt:lpstr>
      <vt:lpstr>Erasure Code Calculation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Hands, Jonmichael P</dc:creator>
  <cp:keywords>CTPClassification=CTP_NT</cp:keywords>
  <cp:lastModifiedBy>Marty Foltyn</cp:lastModifiedBy>
  <dcterms:created xsi:type="dcterms:W3CDTF">2019-10-25T18:25:29Z</dcterms:created>
  <dcterms:modified xsi:type="dcterms:W3CDTF">2021-02-24T01:49:11Z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e09c77ad-cdff-4ae9-89c8-b9c5df6fe7dc</vt:lpwstr>
  </property>
  <property fmtid="{D5CDD505-2E9C-101B-9397-08002B2CF9AE}" pid="3" name="CTP_TimeStamp">
    <vt:lpwstr>2019-12-18 18:53:07Z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TPClassification">
    <vt:lpwstr>CTP_NT</vt:lpwstr>
  </property>
</Properties>
</file>